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1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00" tabRatio="812"/>
  </bookViews>
  <sheets>
    <sheet name="შემოსავლები" sheetId="7" r:id="rId1"/>
    <sheet name="ხარჯები სულ" sheetId="2" r:id="rId2"/>
    <sheet name="მმართველობა" sheetId="22" r:id="rId3"/>
    <sheet name="ინფრასტრუქტურა" sheetId="24" r:id="rId4"/>
    <sheet name="დასუფთავება" sheetId="27" r:id="rId5"/>
    <sheet name="განათლება" sheetId="21" r:id="rId6"/>
    <sheet name="კულტურა " sheetId="16" r:id="rId7"/>
    <sheet name="სოციალური" sheetId="17" r:id="rId8"/>
    <sheet name="ეკ. კლასიფ." sheetId="3" r:id="rId9"/>
  </sheets>
  <definedNames>
    <definedName name="_xlnm._FilterDatabase" localSheetId="0" hidden="1">შემოსავლები!$A$1:$Y$97</definedName>
    <definedName name="_xlnm.Print_Area" localSheetId="8">'ეკ. კლასიფ.'!$B$14:$J$54</definedName>
    <definedName name="_xlnm.Print_Area" localSheetId="6">'კულტურა '!$A$1:$U$170</definedName>
    <definedName name="_xlnm.Print_Area" localSheetId="7">სოციალური!$A$1:$AL$53</definedName>
    <definedName name="_xlnm.Print_Area" localSheetId="0">შემოსავლები!$A$53:$U$97</definedName>
    <definedName name="_xlnm.Print_Area" localSheetId="1">'ხარჯები სულ'!$B$14:$Q$77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6" i="3" l="1"/>
  <c r="C56" i="3"/>
  <c r="C57" i="3"/>
  <c r="C58" i="3"/>
  <c r="C59" i="3"/>
  <c r="C60" i="3"/>
  <c r="C61" i="3"/>
  <c r="C62" i="3"/>
  <c r="C63" i="3"/>
  <c r="C64" i="3"/>
  <c r="C65" i="3"/>
  <c r="C46" i="3"/>
  <c r="C47" i="3"/>
  <c r="C48" i="3"/>
  <c r="C49" i="3"/>
  <c r="C50" i="3"/>
  <c r="C51" i="3"/>
  <c r="C52" i="3"/>
  <c r="C53" i="3"/>
  <c r="C54" i="3"/>
  <c r="D7" i="3" l="1"/>
  <c r="D5" i="3"/>
  <c r="C5" i="3"/>
  <c r="C46" i="16" l="1"/>
  <c r="G4" i="3" l="1"/>
  <c r="C39" i="17"/>
  <c r="C45" i="17"/>
  <c r="C35" i="2"/>
  <c r="D35" i="2"/>
  <c r="E35" i="2"/>
  <c r="F35" i="2"/>
  <c r="M21" i="7" l="1"/>
  <c r="C20" i="24"/>
  <c r="C86" i="2"/>
  <c r="G35" i="2"/>
  <c r="C71" i="2" s="1"/>
  <c r="F2" i="2"/>
  <c r="R43" i="7"/>
  <c r="R39" i="7"/>
  <c r="D2" i="17" l="1"/>
  <c r="E2" i="17"/>
  <c r="F2" i="17"/>
  <c r="C2" i="17"/>
  <c r="F2" i="16"/>
  <c r="C4" i="21"/>
  <c r="F10" i="21"/>
  <c r="D6" i="21"/>
  <c r="E6" i="21"/>
  <c r="C5" i="21"/>
  <c r="C3" i="21"/>
  <c r="F11" i="27"/>
  <c r="C4" i="27"/>
  <c r="C3" i="27"/>
  <c r="E11" i="27"/>
  <c r="D11" i="27"/>
  <c r="C11" i="27"/>
  <c r="F4" i="24"/>
  <c r="C17" i="24"/>
  <c r="C18" i="24"/>
  <c r="C19" i="24"/>
  <c r="C21" i="24"/>
  <c r="C22" i="24"/>
  <c r="C16" i="24"/>
  <c r="F11" i="22"/>
  <c r="F15" i="24" l="1"/>
  <c r="G15" i="24" s="1"/>
  <c r="C6" i="21"/>
  <c r="F3" i="21" s="1"/>
  <c r="C5" i="27"/>
  <c r="F2" i="27" s="1"/>
  <c r="D5" i="27"/>
  <c r="E5" i="27"/>
  <c r="N31" i="7" l="1"/>
  <c r="M31" i="7"/>
  <c r="K31" i="7"/>
  <c r="J31" i="7"/>
  <c r="H31" i="7"/>
  <c r="G31" i="7"/>
  <c r="H10" i="7"/>
  <c r="C81" i="2"/>
  <c r="C82" i="2"/>
  <c r="C83" i="2"/>
  <c r="C84" i="2"/>
  <c r="C85" i="2"/>
  <c r="C80" i="2"/>
  <c r="G5" i="3"/>
  <c r="G6" i="3"/>
  <c r="G7" i="3"/>
  <c r="G8" i="3"/>
  <c r="G9" i="3"/>
  <c r="G10" i="3"/>
  <c r="G11" i="3"/>
  <c r="G12" i="3"/>
  <c r="F16" i="3"/>
  <c r="F17" i="3"/>
  <c r="F18" i="3"/>
  <c r="F19" i="3"/>
  <c r="F20" i="3"/>
  <c r="F21" i="3"/>
  <c r="F23" i="3"/>
  <c r="F24" i="3"/>
  <c r="F22" i="3"/>
  <c r="F3" i="3"/>
  <c r="F2" i="3" s="1"/>
  <c r="G42" i="7"/>
  <c r="F12" i="27" l="1"/>
  <c r="F12" i="22"/>
  <c r="F5" i="24"/>
  <c r="F3" i="17"/>
  <c r="F11" i="21"/>
  <c r="F3" i="16"/>
  <c r="F13" i="3"/>
  <c r="F48" i="2"/>
  <c r="F47" i="2"/>
  <c r="F49" i="2"/>
  <c r="F46" i="2"/>
  <c r="F50" i="2"/>
  <c r="F11" i="2"/>
  <c r="C87" i="2"/>
  <c r="C2" i="16" l="1"/>
  <c r="D2" i="16"/>
  <c r="E2" i="2" l="1"/>
  <c r="E12" i="27" s="1"/>
  <c r="E11" i="2" l="1"/>
  <c r="D10" i="21" l="1"/>
  <c r="C10" i="21"/>
  <c r="E10" i="21"/>
  <c r="D2" i="2" l="1"/>
  <c r="D12" i="27" s="1"/>
  <c r="C2" i="2"/>
  <c r="F52" i="2" l="1"/>
  <c r="F51" i="2"/>
  <c r="C11" i="2"/>
  <c r="C12" i="27"/>
  <c r="D11" i="2"/>
  <c r="G2" i="2"/>
  <c r="E18" i="3" l="1"/>
  <c r="E22" i="3"/>
  <c r="E17" i="3"/>
  <c r="E24" i="3"/>
  <c r="E20" i="3"/>
  <c r="E21" i="3"/>
  <c r="E16" i="3"/>
  <c r="E23" i="3"/>
  <c r="G23" i="3" s="1"/>
  <c r="E19" i="3"/>
  <c r="D23" i="3"/>
  <c r="D16" i="3"/>
  <c r="D21" i="3"/>
  <c r="D20" i="3"/>
  <c r="D24" i="3"/>
  <c r="D17" i="3"/>
  <c r="D22" i="3"/>
  <c r="D18" i="3"/>
  <c r="D19" i="3"/>
  <c r="C18" i="3"/>
  <c r="C22" i="3"/>
  <c r="C17" i="3"/>
  <c r="C24" i="3"/>
  <c r="C20" i="3"/>
  <c r="C21" i="3"/>
  <c r="C16" i="3"/>
  <c r="C23" i="3"/>
  <c r="C19" i="3"/>
  <c r="G16" i="3" l="1"/>
  <c r="G17" i="3"/>
  <c r="G21" i="3"/>
  <c r="G22" i="3"/>
  <c r="G20" i="3"/>
  <c r="G24" i="3"/>
  <c r="G19" i="3"/>
  <c r="G18" i="3"/>
  <c r="E3" i="3"/>
  <c r="D4" i="24" l="1"/>
  <c r="D11" i="22"/>
  <c r="C4" i="24"/>
  <c r="C11" i="22"/>
  <c r="C3" i="22" l="1"/>
  <c r="D3" i="22" s="1"/>
  <c r="D29" i="2" l="1"/>
  <c r="D34" i="2"/>
  <c r="D51" i="2" s="1"/>
  <c r="D32" i="2"/>
  <c r="C34" i="2"/>
  <c r="C32" i="2"/>
  <c r="C29" i="2"/>
  <c r="E34" i="2"/>
  <c r="E51" i="2" s="1"/>
  <c r="E31" i="2"/>
  <c r="E32" i="2"/>
  <c r="E33" i="2"/>
  <c r="G32" i="2" l="1"/>
  <c r="C68" i="2" s="1"/>
  <c r="G34" i="2"/>
  <c r="C70" i="2" s="1"/>
  <c r="E29" i="2"/>
  <c r="G29" i="2" s="1"/>
  <c r="E4" i="24"/>
  <c r="C33" i="2"/>
  <c r="D33" i="2"/>
  <c r="C31" i="2"/>
  <c r="C35" i="16"/>
  <c r="D31" i="2"/>
  <c r="E2" i="16"/>
  <c r="C33" i="17"/>
  <c r="D12" i="22"/>
  <c r="C12" i="22"/>
  <c r="C25" i="16" l="1"/>
  <c r="C26" i="16" s="1"/>
  <c r="D33" i="17"/>
  <c r="G31" i="2"/>
  <c r="C67" i="2" s="1"/>
  <c r="C65" i="2"/>
  <c r="G33" i="2"/>
  <c r="C69" i="2" s="1"/>
  <c r="E3" i="16"/>
  <c r="E11" i="22"/>
  <c r="C3" i="17"/>
  <c r="C3" i="16"/>
  <c r="D3" i="17"/>
  <c r="D3" i="16"/>
  <c r="E46" i="2" l="1"/>
  <c r="E48" i="2"/>
  <c r="E49" i="2"/>
  <c r="E50" i="2"/>
  <c r="E12" i="22"/>
  <c r="E5" i="24"/>
  <c r="E30" i="2" l="1"/>
  <c r="E47" i="2" s="1"/>
  <c r="D50" i="2" l="1"/>
  <c r="D5" i="24"/>
  <c r="C30" i="2"/>
  <c r="D30" i="2" l="1"/>
  <c r="G30" i="2" s="1"/>
  <c r="G36" i="2" s="1"/>
  <c r="I30" i="7"/>
  <c r="E41" i="7" s="1"/>
  <c r="I29" i="7"/>
  <c r="I28" i="7"/>
  <c r="I27" i="7"/>
  <c r="I26" i="7"/>
  <c r="I25" i="7"/>
  <c r="I24" i="7"/>
  <c r="I23" i="7"/>
  <c r="I22" i="7"/>
  <c r="K21" i="7"/>
  <c r="I20" i="7"/>
  <c r="R42" i="7" s="1"/>
  <c r="I19" i="7"/>
  <c r="I18" i="7"/>
  <c r="I17" i="7"/>
  <c r="R41" i="7" s="1"/>
  <c r="I16" i="7"/>
  <c r="R40" i="7" s="1"/>
  <c r="I15" i="7"/>
  <c r="K14" i="7"/>
  <c r="J14" i="7"/>
  <c r="I13" i="7"/>
  <c r="I12" i="7"/>
  <c r="I11" i="7"/>
  <c r="K10" i="7"/>
  <c r="L30" i="7"/>
  <c r="F41" i="7" s="1"/>
  <c r="L29" i="7"/>
  <c r="L28" i="7"/>
  <c r="L27" i="7"/>
  <c r="R26" i="7" s="1"/>
  <c r="L26" i="7"/>
  <c r="L25" i="7"/>
  <c r="R25" i="7" s="1"/>
  <c r="L24" i="7"/>
  <c r="R24" i="7" s="1"/>
  <c r="L23" i="7"/>
  <c r="R23" i="7" s="1"/>
  <c r="L22" i="7"/>
  <c r="R22" i="7" s="1"/>
  <c r="N21" i="7"/>
  <c r="L20" i="7"/>
  <c r="L19" i="7"/>
  <c r="L18" i="7"/>
  <c r="L17" i="7"/>
  <c r="L16" i="7"/>
  <c r="L15" i="7"/>
  <c r="N14" i="7"/>
  <c r="M14" i="7"/>
  <c r="L13" i="7"/>
  <c r="L12" i="7"/>
  <c r="L11" i="7"/>
  <c r="N10" i="7"/>
  <c r="M10" i="7"/>
  <c r="G14" i="7"/>
  <c r="D14" i="7"/>
  <c r="C30" i="7"/>
  <c r="C41" i="7" s="1"/>
  <c r="C29" i="7"/>
  <c r="C28" i="7"/>
  <c r="C27" i="7"/>
  <c r="C26" i="7"/>
  <c r="C25" i="7"/>
  <c r="C24" i="7"/>
  <c r="C23" i="7"/>
  <c r="C22" i="7"/>
  <c r="E21" i="7"/>
  <c r="C20" i="7"/>
  <c r="C19" i="7"/>
  <c r="C18" i="7"/>
  <c r="C17" i="7"/>
  <c r="C16" i="7"/>
  <c r="C15" i="7"/>
  <c r="C13" i="7"/>
  <c r="C12" i="7"/>
  <c r="C11" i="7"/>
  <c r="E10" i="7"/>
  <c r="C66" i="2" l="1"/>
  <c r="R27" i="7"/>
  <c r="L14" i="7"/>
  <c r="F39" i="7" s="1"/>
  <c r="L21" i="7"/>
  <c r="F40" i="7" s="1"/>
  <c r="C10" i="7"/>
  <c r="C38" i="7" s="1"/>
  <c r="F14" i="7"/>
  <c r="D39" i="7" s="1"/>
  <c r="J9" i="7"/>
  <c r="I14" i="7"/>
  <c r="E39" i="7" s="1"/>
  <c r="D9" i="7"/>
  <c r="L10" i="7"/>
  <c r="I10" i="7"/>
  <c r="E38" i="7" s="1"/>
  <c r="I21" i="7"/>
  <c r="E40" i="7" s="1"/>
  <c r="K9" i="7"/>
  <c r="M9" i="7"/>
  <c r="N9" i="7"/>
  <c r="C21" i="7"/>
  <c r="C40" i="7" s="1"/>
  <c r="R44" i="7" l="1"/>
  <c r="F38" i="7"/>
  <c r="I9" i="7"/>
  <c r="L9" i="7"/>
  <c r="C14" i="7"/>
  <c r="C39" i="7" s="1"/>
  <c r="E9" i="7"/>
  <c r="C9" i="7" s="1"/>
  <c r="G39" i="7" l="1"/>
  <c r="B10" i="21"/>
  <c r="E3" i="17" l="1"/>
  <c r="C50" i="2"/>
  <c r="C5" i="24"/>
  <c r="C11" i="21"/>
  <c r="E11" i="21"/>
  <c r="D11" i="21"/>
  <c r="K33" i="7"/>
  <c r="F30" i="7"/>
  <c r="D41" i="7" s="1"/>
  <c r="G41" i="7" s="1"/>
  <c r="C51" i="2"/>
  <c r="C3" i="3"/>
  <c r="D7" i="7"/>
  <c r="C2" i="3" l="1"/>
  <c r="C13" i="3" s="1"/>
  <c r="K7" i="7"/>
  <c r="J33" i="7"/>
  <c r="J7" i="7" s="1"/>
  <c r="H33" i="7"/>
  <c r="C33" i="7"/>
  <c r="G33" i="7" l="1"/>
  <c r="G7" i="7" s="1"/>
  <c r="F13" i="7" l="1"/>
  <c r="D3" i="3" l="1"/>
  <c r="D2" i="3" l="1"/>
  <c r="D13" i="3" s="1"/>
  <c r="G3" i="3"/>
  <c r="N33" i="7"/>
  <c r="N7" i="7" s="1"/>
  <c r="N5" i="7"/>
  <c r="M7" i="7"/>
  <c r="M5" i="7"/>
  <c r="K5" i="7"/>
  <c r="H5" i="7"/>
  <c r="H21" i="7"/>
  <c r="H9" i="7" s="1"/>
  <c r="M4" i="7" l="1"/>
  <c r="H4" i="7"/>
  <c r="G5" i="7"/>
  <c r="K4" i="7"/>
  <c r="N4" i="7"/>
  <c r="G9" i="7" l="1"/>
  <c r="J5" i="7"/>
  <c r="J4" i="7"/>
  <c r="G4" i="7" l="1"/>
  <c r="E2" i="3" l="1"/>
  <c r="E13" i="3" s="1"/>
  <c r="G2" i="3" l="1"/>
  <c r="I35" i="7"/>
  <c r="I34" i="7"/>
  <c r="I33" i="7"/>
  <c r="F35" i="7"/>
  <c r="F34" i="7"/>
  <c r="F33" i="7"/>
  <c r="F29" i="7"/>
  <c r="F28" i="7"/>
  <c r="F27" i="7"/>
  <c r="F26" i="7"/>
  <c r="F25" i="7"/>
  <c r="F24" i="7"/>
  <c r="F23" i="7"/>
  <c r="F22" i="7"/>
  <c r="F20" i="7"/>
  <c r="F19" i="7"/>
  <c r="F18" i="7"/>
  <c r="F17" i="7"/>
  <c r="F16" i="7"/>
  <c r="F15" i="7"/>
  <c r="F12" i="7"/>
  <c r="F11" i="7"/>
  <c r="F7" i="7"/>
  <c r="F10" i="7" l="1"/>
  <c r="D38" i="7" s="1"/>
  <c r="I6" i="7"/>
  <c r="F21" i="7"/>
  <c r="D40" i="7" s="1"/>
  <c r="G40" i="7" s="1"/>
  <c r="I7" i="7"/>
  <c r="K3" i="7"/>
  <c r="I5" i="7"/>
  <c r="F5" i="7"/>
  <c r="H3" i="7"/>
  <c r="G38" i="7" l="1"/>
  <c r="G43" i="7" s="1"/>
  <c r="F9" i="7"/>
  <c r="F4" i="7"/>
  <c r="J3" i="7"/>
  <c r="I4" i="7" l="1"/>
  <c r="I3" i="7"/>
  <c r="I32" i="7" s="1"/>
  <c r="I31" i="7" s="1"/>
  <c r="K51" i="7" s="1"/>
  <c r="K52" i="7" s="1"/>
  <c r="E48" i="7" l="1"/>
  <c r="E46" i="7"/>
  <c r="E47" i="7"/>
  <c r="E45" i="7"/>
  <c r="C69" i="3" l="1"/>
  <c r="D46" i="2"/>
  <c r="D48" i="2"/>
  <c r="D47" i="2"/>
  <c r="C49" i="2"/>
  <c r="D49" i="2" l="1"/>
  <c r="D57" i="3" l="1"/>
  <c r="C35" i="7" l="1"/>
  <c r="C34" i="7"/>
  <c r="E7" i="7"/>
  <c r="C7" i="7" s="1"/>
  <c r="E5" i="7"/>
  <c r="D5" i="7"/>
  <c r="C5" i="7" l="1"/>
  <c r="D4" i="7" l="1"/>
  <c r="D3" i="7" l="1"/>
  <c r="D31" i="7" s="1"/>
  <c r="L34" i="7" l="1"/>
  <c r="L33" i="7" l="1"/>
  <c r="L7" i="7"/>
  <c r="L5" i="7"/>
  <c r="E51" i="7" l="1"/>
  <c r="L4" i="7"/>
  <c r="C47" i="2" l="1"/>
  <c r="C46" i="2"/>
  <c r="C48" i="2"/>
  <c r="E4" i="7" l="1"/>
  <c r="C4" i="7" s="1"/>
  <c r="C6" i="7" l="1"/>
  <c r="E3" i="7" l="1"/>
  <c r="E31" i="7" s="1"/>
  <c r="C3" i="7" l="1"/>
  <c r="C32" i="7" s="1"/>
  <c r="C31" i="7" l="1"/>
  <c r="I51" i="7"/>
  <c r="C48" i="7"/>
  <c r="C47" i="7"/>
  <c r="C45" i="7"/>
  <c r="C46" i="7"/>
  <c r="C51" i="7"/>
  <c r="I52" i="7" l="1"/>
  <c r="C52" i="7"/>
  <c r="F6" i="7" l="1"/>
  <c r="G3" i="7"/>
  <c r="F3" i="7" l="1"/>
  <c r="F32" i="7" s="1"/>
  <c r="F31" i="7" l="1"/>
  <c r="J51" i="7"/>
  <c r="D47" i="7"/>
  <c r="D46" i="7"/>
  <c r="D48" i="7"/>
  <c r="D45" i="7"/>
  <c r="E52" i="7"/>
  <c r="D51" i="7"/>
  <c r="D52" i="7" l="1"/>
  <c r="N6" i="7"/>
  <c r="N3" i="7" s="1"/>
  <c r="J52" i="7" l="1"/>
  <c r="M6" i="7"/>
  <c r="M3" i="7" l="1"/>
  <c r="L3" i="7" s="1"/>
  <c r="L32" i="7" s="1"/>
  <c r="L6" i="7"/>
  <c r="L31" i="7" l="1"/>
  <c r="F48" i="7"/>
  <c r="F46" i="7"/>
  <c r="F47" i="7"/>
  <c r="F45" i="7"/>
  <c r="F51" i="7"/>
  <c r="H43" i="7"/>
  <c r="F52" i="7" l="1"/>
  <c r="L51" i="7"/>
  <c r="L52" i="7" s="1"/>
  <c r="C46" i="17"/>
  <c r="C27" i="17" l="1"/>
  <c r="D27" i="17" s="1"/>
</calcChain>
</file>

<file path=xl/sharedStrings.xml><?xml version="1.0" encoding="utf-8"?>
<sst xmlns="http://schemas.openxmlformats.org/spreadsheetml/2006/main" count="321" uniqueCount="194">
  <si>
    <t>პროგრამული კოდი</t>
  </si>
  <si>
    <t>დასახელება</t>
  </si>
  <si>
    <t>სულ</t>
  </si>
  <si>
    <t>01 00</t>
  </si>
  <si>
    <t>02 00</t>
  </si>
  <si>
    <t>03 01</t>
  </si>
  <si>
    <t>04 00</t>
  </si>
  <si>
    <t>05 00</t>
  </si>
  <si>
    <t>06 00</t>
  </si>
  <si>
    <t>ხარჯები</t>
  </si>
  <si>
    <t>პროცენტი</t>
  </si>
  <si>
    <t>არაფინანსური აქტივების ზრდა</t>
  </si>
  <si>
    <t>03 00</t>
  </si>
  <si>
    <t>განათლება</t>
  </si>
  <si>
    <t>05 01</t>
  </si>
  <si>
    <t>05 02</t>
  </si>
  <si>
    <t/>
  </si>
  <si>
    <r>
      <rPr>
        <sz val="10"/>
        <color rgb="FF000000"/>
        <rFont val="Sylfaen"/>
        <family val="1"/>
      </rPr>
      <t>შრომის ანაზღაურება</t>
    </r>
  </si>
  <si>
    <r>
      <rPr>
        <sz val="10"/>
        <color rgb="FF000000"/>
        <rFont val="Sylfaen"/>
        <family val="1"/>
      </rPr>
      <t>საქონელი და მომსახურება</t>
    </r>
  </si>
  <si>
    <r>
      <rPr>
        <sz val="10"/>
        <color rgb="FF000000"/>
        <rFont val="Sylfaen"/>
        <family val="1"/>
      </rPr>
      <t>სუბსიდიები</t>
    </r>
  </si>
  <si>
    <r>
      <rPr>
        <sz val="10"/>
        <color rgb="FF000000"/>
        <rFont val="Sylfaen"/>
        <family val="1"/>
      </rPr>
      <t>სოციალური უზრუნველყოფა</t>
    </r>
  </si>
  <si>
    <r>
      <rPr>
        <sz val="10"/>
        <color rgb="FF000000"/>
        <rFont val="Sylfaen"/>
        <family val="1"/>
      </rPr>
      <t>სხვა ხარჯები</t>
    </r>
  </si>
  <si>
    <t>შემოსულობები</t>
  </si>
  <si>
    <t>შემოსავლები</t>
  </si>
  <si>
    <t>არაფინანსური აქტივების კლება</t>
  </si>
  <si>
    <t>ვალდებულებების ზრდა</t>
  </si>
  <si>
    <t>სახელმწიფო ბიუჯეტიდან გამოყოფილი ტრანსფერი</t>
  </si>
  <si>
    <t>გათანაბრებითი ტრანსფერი</t>
  </si>
  <si>
    <t>სხვა შემოსავლები</t>
  </si>
  <si>
    <t>პროცენტები</t>
  </si>
  <si>
    <t>დივიდენდები</t>
  </si>
  <si>
    <t>რენტა</t>
  </si>
  <si>
    <t>ადმინისტრაციული მოსაკრებლები და გადასახდელები</t>
  </si>
  <si>
    <t>არასაბაზრო წესით გაყიდული საქონელი და მომსახურება</t>
  </si>
  <si>
    <t>საგარეო</t>
  </si>
  <si>
    <t>საშინაო</t>
  </si>
  <si>
    <t xml:space="preserve">  გადასახადები</t>
  </si>
  <si>
    <t xml:space="preserve">     საშემოსავლო გადასახადი</t>
  </si>
  <si>
    <t xml:space="preserve">     ქონების გადასახადი </t>
  </si>
  <si>
    <t>სოფლის  მხარდაჭერის  პროგრამა</t>
  </si>
  <si>
    <t xml:space="preserve">  ჯარიმები, სანქციები და საურავები </t>
  </si>
  <si>
    <t xml:space="preserve">  ნებაყოფლობითი ტრანსფერები, გრანტების გარეშე</t>
  </si>
  <si>
    <t xml:space="preserve">  შერეული და სხვა არაკლასიფიცირებული შემოსავლები</t>
  </si>
  <si>
    <t xml:space="preserve"> ვალუტა და დეპოზიტი</t>
  </si>
  <si>
    <t>გადასახადები</t>
  </si>
  <si>
    <t>სულ შემოსულობები</t>
  </si>
  <si>
    <t>ვალდებულებების კლება</t>
  </si>
  <si>
    <t xml:space="preserve">სხვა შემოსავლები </t>
  </si>
  <si>
    <t>ფინანსური აქტივების კლება (ნაშთის ცვლილების გარდა)</t>
  </si>
  <si>
    <t>ნაშთის % შემოსულებებთან</t>
  </si>
  <si>
    <t>საერთაშორისო ორგანიზაციებიდან მიღებული გრანტები</t>
  </si>
  <si>
    <t>გეგმა ათას ლარებში</t>
  </si>
  <si>
    <t>სპორტის განვითარების ხელშეწყობა</t>
  </si>
  <si>
    <t>ნაშთის +დაგროვება/-გამოყენება</t>
  </si>
  <si>
    <t>ხაშურის მუნიციპალიტეტი</t>
  </si>
  <si>
    <t>კულტურის განვითარების ხელშეწყობა</t>
  </si>
  <si>
    <t>გრანტები</t>
  </si>
  <si>
    <t>ფინანსური აქტივების კლება (ნაშთის გარეშე)</t>
  </si>
  <si>
    <t>ათას ლარში</t>
  </si>
  <si>
    <t>ათასი ლარი</t>
  </si>
  <si>
    <t>გრანტი, კაპიტალური და მიზნობრივი ტრანსფერები</t>
  </si>
  <si>
    <t>გრანტი, კაპიტალური და სხვა ტრანსფერები</t>
  </si>
  <si>
    <t>კაპიტალური ტრანსფერი</t>
  </si>
  <si>
    <t>სულ ასიგნებები</t>
  </si>
  <si>
    <t xml:space="preserve">საკუთარი სახსრები </t>
  </si>
  <si>
    <t>სახელმწიფო ფონდები</t>
  </si>
  <si>
    <t>კაპიტალური ხარჯები</t>
  </si>
  <si>
    <t>მიმდინარე ხარჯები</t>
  </si>
  <si>
    <t>06 01</t>
  </si>
  <si>
    <t xml:space="preserve">     დამატებითი ღირებულების გადასახადი</t>
  </si>
  <si>
    <t>საკუთარი შემოსავლების წილი</t>
  </si>
  <si>
    <t>06 02 01</t>
  </si>
  <si>
    <t>მმართველობითი ხარჯების წილი მთლიან გადასახდელებში</t>
  </si>
  <si>
    <t>წილი მთლიან ხარჯებში</t>
  </si>
  <si>
    <t>განათლების ხარჯების წილი მთლიან ხარჯებში</t>
  </si>
  <si>
    <t>კულტურა, ახალგაზრდული და სპორტული ღონისძიებები</t>
  </si>
  <si>
    <t>06 01 01</t>
  </si>
  <si>
    <t>არასაკუთარი</t>
  </si>
  <si>
    <t xml:space="preserve">საკუთარი </t>
  </si>
  <si>
    <t>მიზნობრივი ტრანსფერი დელეგირებული უფლებამოსილებებისათვის</t>
  </si>
  <si>
    <t>მმართველობა</t>
  </si>
  <si>
    <t>02 01</t>
  </si>
  <si>
    <t>02 03</t>
  </si>
  <si>
    <t>დასუფთავება და გარემოსა დაცვა</t>
  </si>
  <si>
    <t>დასუფთავება და გარემოს დაცვა</t>
  </si>
  <si>
    <t>საკრებულო</t>
  </si>
  <si>
    <t>მერია</t>
  </si>
  <si>
    <t>ინფრასტრუქტურის განვითარების პრიორიტეტი</t>
  </si>
  <si>
    <t>დასუფთავება  და გარემოს დაცვა</t>
  </si>
  <si>
    <r>
      <rPr>
        <b/>
        <sz val="10"/>
        <color rgb="FF000000"/>
        <rFont val="Sylfaen"/>
        <family val="1"/>
      </rPr>
      <t>ჯანმრთელობის დაცვის პროგრამები</t>
    </r>
    <r>
      <rPr>
        <b/>
        <sz val="12"/>
        <color rgb="FF000000"/>
        <rFont val="Sylfaen"/>
        <family val="1"/>
      </rPr>
      <t xml:space="preserve"> </t>
    </r>
    <r>
      <rPr>
        <sz val="8"/>
        <color rgb="FF000000"/>
        <rFont val="Sylfaen"/>
        <family val="1"/>
      </rPr>
      <t>(ათასი ლარი)</t>
    </r>
  </si>
  <si>
    <t>02 02</t>
  </si>
  <si>
    <t>03 02</t>
  </si>
  <si>
    <t>მმართველობა და საერთო დანიშნულების ხარჯები</t>
  </si>
  <si>
    <t xml:space="preserve"> ათასი ლარი</t>
  </si>
  <si>
    <t>სპეციალური სტრანსფერი</t>
  </si>
  <si>
    <t>სპეციალური ტრანსფერი</t>
  </si>
  <si>
    <t xml:space="preserve">მიზნობრივი ტრანსფერი </t>
  </si>
  <si>
    <t>06 02</t>
  </si>
  <si>
    <t>ჯანმრთელობის დაცვა და სოციალური უზრუნველყოფა</t>
  </si>
  <si>
    <t>2021 წლის ფაქტი</t>
  </si>
  <si>
    <t>02 06</t>
  </si>
  <si>
    <t>02 08</t>
  </si>
  <si>
    <t>კულტურა, ახალგაზრდობა და სპორტი</t>
  </si>
  <si>
    <t>თანხა ათას ლარში</t>
  </si>
  <si>
    <t>02 05</t>
  </si>
  <si>
    <t>კეთილმოწყობა</t>
  </si>
  <si>
    <t>02 07</t>
  </si>
  <si>
    <t>05 04</t>
  </si>
  <si>
    <t>საზოგადოებრივი ჯანდაცვის მომსახურება</t>
  </si>
  <si>
    <t>06 01 03</t>
  </si>
  <si>
    <t>დერატიზაციის შესყიდვა</t>
  </si>
  <si>
    <t>„</t>
  </si>
  <si>
    <t>2024 წლის პროგნოზი</t>
  </si>
  <si>
    <t>საერთ. ორგანიზაციების გრანტები</t>
  </si>
  <si>
    <t>2023 წლის ტრანსფერები</t>
  </si>
  <si>
    <t>2024 წლის სხვა შემოსავლები</t>
  </si>
  <si>
    <t xml:space="preserve">  ჯარიმები</t>
  </si>
  <si>
    <t xml:space="preserve">  სხვა არაკლასიფ. შემოსავლები</t>
  </si>
  <si>
    <t xml:space="preserve">მოსაკრებლები </t>
  </si>
  <si>
    <t>ქონების გაყიდვა</t>
  </si>
  <si>
    <t>ჯანდაცვა და სოციალური უზრუნველყოფა</t>
  </si>
  <si>
    <t>ინფრასტრუქტურა</t>
  </si>
  <si>
    <t>ფინანსური აქტივების ცვლილება</t>
  </si>
  <si>
    <t>2022 წლის ფაქტი</t>
  </si>
  <si>
    <t>2022 ფაქტი</t>
  </si>
  <si>
    <t>2021 ფაქტი</t>
  </si>
  <si>
    <t>2024 გეგმა</t>
  </si>
  <si>
    <t>პროგრამის / ქვეპროგრამის დასახელება</t>
  </si>
  <si>
    <t>საგზაო ინფრასტრუქტურა</t>
  </si>
  <si>
    <t>წყლის სისტემები</t>
  </si>
  <si>
    <t>გარე განათება</t>
  </si>
  <si>
    <t>სოფლის მხარდაჭერის პროგრამა</t>
  </si>
  <si>
    <t>სკოლამდელი დაწესებულებების მიმდინარე დაფინანსება</t>
  </si>
  <si>
    <t>ბიბლიოთეკები</t>
  </si>
  <si>
    <t>კულტურის ღონისძიებები</t>
  </si>
  <si>
    <t>საზოგადოებრივი ჯანდაცვა</t>
  </si>
  <si>
    <t>ჯანმრთელობის დაცვის სოციალური უზრუნველყოფის პრიორიტეტი</t>
  </si>
  <si>
    <t>სოციალური უზრუნველყოფა</t>
  </si>
  <si>
    <t>542,0 </t>
  </si>
  <si>
    <t> 275,1</t>
  </si>
  <si>
    <t>ტყიბულის მუნიციპალიტეტი</t>
  </si>
  <si>
    <t xml:space="preserve"> 03 00</t>
  </si>
  <si>
    <t>07 00</t>
  </si>
  <si>
    <t>ეკონომიკის განვითარების ხელშეწყობა</t>
  </si>
  <si>
    <t>საპროექტო დოკუმენტაცია და ზედამხედველობა</t>
  </si>
  <si>
    <t>დასუფთავება და ნარჩენების გატანა</t>
  </si>
  <si>
    <r>
      <t xml:space="preserve">სოციალური უზრუნველყოფის პროგრამები </t>
    </r>
    <r>
      <rPr>
        <sz val="10"/>
        <color rgb="FF000000"/>
        <rFont val="Sylfaen"/>
        <family val="1"/>
      </rPr>
      <t>(ათასი ლარი)</t>
    </r>
  </si>
  <si>
    <t>04 01</t>
  </si>
  <si>
    <t>04 04</t>
  </si>
  <si>
    <t xml:space="preserve">სარაგბო კლუბის ხელშეწყობა </t>
  </si>
  <si>
    <t xml:space="preserve">საფეხბურთო სკოლის ხელშეწყობა </t>
  </si>
  <si>
    <t xml:space="preserve">ბავშვთა და მოზარდთა სასპორტო სკოლის ხელშეწყობა </t>
  </si>
  <si>
    <t>წარმატებული სპორტსმენების დახმარება</t>
  </si>
  <si>
    <t>კაპიტალური დაბანდებები სპორტის სფეროში</t>
  </si>
  <si>
    <t xml:space="preserve"> სამუსიკო სკოლა</t>
  </si>
  <si>
    <t>სამხატვრო სკოლა</t>
  </si>
  <si>
    <t>კულტურის ცენტრი</t>
  </si>
  <si>
    <t>მუზეუმები</t>
  </si>
  <si>
    <t>ტურისტული საინფორმაციო ცენტრი</t>
  </si>
  <si>
    <t>ახალგაზრდობის მხარდაჭერა</t>
  </si>
  <si>
    <t xml:space="preserve">ავადმყოფთა სოციალური დაცვა </t>
  </si>
  <si>
    <t>შშმ პირებთა სოციალური დაცვა</t>
  </si>
  <si>
    <t>მრავალშვილიანი ოჯახების დახმარება</t>
  </si>
  <si>
    <t xml:space="preserve">ვეტერანთა დაკრძალვის ხარჯი </t>
  </si>
  <si>
    <t>06 02 02</t>
  </si>
  <si>
    <t>06 02 03</t>
  </si>
  <si>
    <t>06 02 04</t>
  </si>
  <si>
    <t>06 02 06</t>
  </si>
  <si>
    <t>06 02 07</t>
  </si>
  <si>
    <t>06 02 08</t>
  </si>
  <si>
    <t>06 02 10</t>
  </si>
  <si>
    <t>სტიქიით დაზარალებული ოჯახების დახმარება</t>
  </si>
  <si>
    <t>06 02 05</t>
  </si>
  <si>
    <t xml:space="preserve">შშმ პირების და ვეტერანების ოჯახების დახმარების </t>
  </si>
  <si>
    <t>დღესასწაულებზე ვეტერანთა ერთჯერადი დახმარება</t>
  </si>
  <si>
    <t>უპატრონო მიცვალებულები დაკრძალვა</t>
  </si>
  <si>
    <t>ბავშვთა დაცვა</t>
  </si>
  <si>
    <t>სოცუალური დაცვის სხვა პროგრა,ები</t>
  </si>
  <si>
    <t>ონის მუნიციპალიტეტის 2024 წლის ბიუჯეტის პრიორიტეტები</t>
  </si>
  <si>
    <t>მმართველობა და საერთო დანიშნულების ხარჯების დაფინანსება - 2023 წელი</t>
  </si>
  <si>
    <t>2023 ფაქტი</t>
  </si>
  <si>
    <t xml:space="preserve"> ინტრასტრუქტურის განვითარების პრიორიტეტის დაფინანსება - 2023 წელი</t>
  </si>
  <si>
    <t>დასუფთავების და გარემოს დაცვის პრიორიტეტის დაფინანსება - 2023 წელი</t>
  </si>
  <si>
    <r>
      <t xml:space="preserve">განათლების პრიორიტეტის დაფინანსება - 2023 წელი </t>
    </r>
    <r>
      <rPr>
        <sz val="8"/>
        <color theme="1"/>
        <rFont val="Sylfaen"/>
        <family val="1"/>
      </rPr>
      <t>(ათასი ლარი)</t>
    </r>
  </si>
  <si>
    <t>ჯანმრთელობისა დაცვა და სოციალური უზრუნველყოფა - 2023 წელი</t>
  </si>
  <si>
    <t>2021-2023</t>
  </si>
  <si>
    <t>სამხედრო აღრიცხვა</t>
  </si>
  <si>
    <t>თანამშრომელტა გადამზადება</t>
  </si>
  <si>
    <t xml:space="preserve"> საჯარო სკოლების მოწყობა რეაბილიტაცია და  მოსწავლეთა ტრანსპორტირება </t>
  </si>
  <si>
    <t>სკოლამდელი დაწესებულებების მშენებლობა რეაბილიტაცია</t>
  </si>
  <si>
    <t>საერთო დანიშნულების ხარჯები</t>
  </si>
  <si>
    <t>სოფლის მეურნეობის მომსახურების ცენტრი</t>
  </si>
  <si>
    <t>გარემოს დაცვისა და ბუნებრივი რესურსების აგრარულიდა ეკოლოგიუერი განვითარების ცენტრი</t>
  </si>
  <si>
    <t>2023 წლის ფაქტი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</si>
</sst>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(* #,##0.00_);_(* \(#,##0.00\);_(* &quot;-&quot;??_);_(@_)"/>
    <numFmt numFmtId="165" formatCode="_-* #,##0.00\ _L_a_r_i_-;\-* #,##0.00\ _L_a_r_i_-;_-* &quot;-&quot;??\ _L_a_r_i_-;_-@_-"/>
    <numFmt numFmtId="166" formatCode="#,##0.0"/>
    <numFmt numFmtId="167" formatCode="[$-10409]#,##0.0"/>
    <numFmt numFmtId="168" formatCode="_-* #,##0.0\ _L_a_r_i_-;\-* #,##0.0\ _L_a_r_i_-;_-* &quot;-&quot;??\ _L_a_r_i_-;_-@_-"/>
    <numFmt numFmtId="169" formatCode="#,##0.0\ _G_E_L"/>
    <numFmt numFmtId="170" formatCode="0_ ;\-0\ "/>
    <numFmt numFmtId="171" formatCode="_-* #,##0\ _L_a_r_i_-;\-* #,##0\ _L_a_r_i_-;_-* &quot;-&quot;??\ _L_a_r_i_-;_-@_-"/>
    <numFmt numFmtId="172" formatCode="0.0%"/>
    <numFmt numFmtId="173" formatCode="0.0"/>
    <numFmt numFmtId="174" formatCode="#,##0.000"/>
    <numFmt numFmtId="175" formatCode="0.000%"/>
    <numFmt numFmtId="176" formatCode="_(* #,##0.0_);_(* \(#,##0.0\);_(* &quot;-&quot;?_);_(@_)"/>
    <numFmt numFmtId="177" formatCode="_(* #,##0.0_);_(* \(#,##0.0\);_(* &quot;-&quot;??_);_(@_)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Sylfaen"/>
      <family val="1"/>
    </font>
    <font>
      <b/>
      <sz val="11"/>
      <name val="Sylfaen"/>
      <family val="1"/>
    </font>
    <font>
      <sz val="11"/>
      <name val="Sylfaen"/>
      <family val="1"/>
    </font>
    <font>
      <sz val="10"/>
      <name val="Arial"/>
      <family val="2"/>
      <charset val="204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Sylfaen"/>
      <family val="1"/>
    </font>
    <font>
      <b/>
      <sz val="12"/>
      <color rgb="FF000000"/>
      <name val="Sylfaen"/>
      <family val="1"/>
    </font>
    <font>
      <b/>
      <sz val="12"/>
      <color theme="1"/>
      <name val="Calibri"/>
      <family val="2"/>
      <scheme val="minor"/>
    </font>
    <font>
      <b/>
      <sz val="12"/>
      <color rgb="FF008000"/>
      <name val="Arial"/>
      <family val="2"/>
    </font>
    <font>
      <b/>
      <sz val="12"/>
      <name val="Sylfaen"/>
      <family val="1"/>
    </font>
    <font>
      <b/>
      <sz val="12"/>
      <name val="Arial"/>
      <family val="2"/>
    </font>
    <font>
      <b/>
      <sz val="11"/>
      <name val="Arial"/>
      <family val="2"/>
    </font>
    <font>
      <sz val="10"/>
      <color rgb="FF000000"/>
      <name val="Sylfaen"/>
      <family val="1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2"/>
      <color rgb="FF008000"/>
      <name val="Sylfaen"/>
      <family val="1"/>
    </font>
    <font>
      <sz val="10"/>
      <color rgb="FF000000"/>
      <name val="Arial"/>
      <family val="2"/>
    </font>
    <font>
      <b/>
      <sz val="8"/>
      <name val="Sylfaen"/>
      <family val="1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Sylfaen"/>
      <family val="1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2"/>
      <name val="Arial"/>
      <family val="2"/>
      <charset val="204"/>
    </font>
    <font>
      <b/>
      <sz val="10"/>
      <color rgb="FF000000"/>
      <name val="Sylfaen"/>
      <family val="1"/>
      <charset val="204"/>
    </font>
    <font>
      <b/>
      <sz val="10"/>
      <color rgb="FF000000"/>
      <name val="Arial"/>
      <family val="2"/>
      <charset val="204"/>
    </font>
    <font>
      <b/>
      <sz val="11"/>
      <color rgb="FF00B050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rgb="FF000000"/>
      <name val="Sylfaen"/>
      <family val="1"/>
    </font>
    <font>
      <sz val="10"/>
      <name val="Arial Cyr"/>
    </font>
    <font>
      <sz val="8"/>
      <color theme="1"/>
      <name val="Calibri"/>
      <family val="2"/>
      <scheme val="minor"/>
    </font>
    <font>
      <sz val="8"/>
      <color rgb="FF000000"/>
      <name val="Sylfaen"/>
      <family val="1"/>
    </font>
    <font>
      <b/>
      <sz val="8"/>
      <color theme="1"/>
      <name val="Calibri"/>
      <family val="2"/>
      <charset val="204"/>
      <scheme val="minor"/>
    </font>
    <font>
      <b/>
      <sz val="8"/>
      <color rgb="FF000000"/>
      <name val="Sylfaen"/>
      <family val="1"/>
    </font>
    <font>
      <i/>
      <sz val="8"/>
      <color theme="1"/>
      <name val="Calibri"/>
      <family val="2"/>
      <scheme val="minor"/>
    </font>
    <font>
      <b/>
      <sz val="11"/>
      <color theme="1"/>
      <name val="Sylfaen"/>
      <family val="1"/>
    </font>
    <font>
      <b/>
      <sz val="10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8"/>
      <color theme="1"/>
      <name val="Sylfaen"/>
      <family val="1"/>
    </font>
    <font>
      <b/>
      <sz val="12"/>
      <color theme="1"/>
      <name val="Sylfaen"/>
      <family val="1"/>
    </font>
    <font>
      <sz val="9"/>
      <color theme="1"/>
      <name val="Sylfaen"/>
      <family val="1"/>
    </font>
    <font>
      <b/>
      <sz val="9"/>
      <color theme="1"/>
      <name val="Sylfaen"/>
      <family val="1"/>
    </font>
    <font>
      <sz val="8"/>
      <color theme="1"/>
      <name val="Sylfaen"/>
      <family val="1"/>
    </font>
    <font>
      <sz val="9"/>
      <color theme="1"/>
      <name val="Calibri"/>
      <family val="2"/>
      <scheme val="minor"/>
    </font>
    <font>
      <b/>
      <sz val="11"/>
      <color rgb="FF00B050"/>
      <name val="Arial"/>
      <family val="2"/>
    </font>
    <font>
      <b/>
      <sz val="12"/>
      <color rgb="FF00B05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Sylfaen"/>
      <family val="1"/>
    </font>
    <font>
      <b/>
      <sz val="10"/>
      <color rgb="FF00B050"/>
      <name val="Sylfaen"/>
      <family val="1"/>
    </font>
    <font>
      <b/>
      <sz val="8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9"/>
      <color rgb="FF00B050"/>
      <name val="Sylfaen"/>
      <family val="1"/>
    </font>
    <font>
      <sz val="8"/>
      <color rgb="FF00B050"/>
      <name val="Sylfaen"/>
      <family val="1"/>
    </font>
    <font>
      <sz val="9"/>
      <color rgb="FF000000"/>
      <name val="Sylfaen"/>
      <family val="1"/>
    </font>
    <font>
      <sz val="10"/>
      <name val="Sylfaen"/>
      <family val="1"/>
    </font>
    <font>
      <i/>
      <sz val="8"/>
      <color theme="1"/>
      <name val="Sylfaen"/>
      <family val="1"/>
    </font>
    <font>
      <sz val="11"/>
      <color rgb="FF00B050"/>
      <name val="Arial"/>
      <family val="2"/>
    </font>
    <font>
      <b/>
      <sz val="10"/>
      <name val="Sylfaen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C0C0C0"/>
      </right>
      <top/>
      <bottom style="medium">
        <color indexed="64"/>
      </bottom>
      <diagonal/>
    </border>
    <border>
      <left style="medium">
        <color indexed="64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5" fillId="0" borderId="0"/>
    <xf numFmtId="169" fontId="8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8" fillId="0" borderId="0"/>
  </cellStyleXfs>
  <cellXfs count="305">
    <xf numFmtId="0" fontId="0" fillId="0" borderId="0" xfId="0"/>
    <xf numFmtId="0" fontId="0" fillId="2" borderId="0" xfId="0" applyFill="1"/>
    <xf numFmtId="4" fontId="0" fillId="2" borderId="0" xfId="0" applyNumberFormat="1" applyFill="1"/>
    <xf numFmtId="166" fontId="0" fillId="2" borderId="0" xfId="0" applyNumberFormat="1" applyFill="1"/>
    <xf numFmtId="0" fontId="12" fillId="2" borderId="0" xfId="0" applyFont="1" applyFill="1" applyAlignment="1">
      <alignment horizontal="center" vertical="center"/>
    </xf>
    <xf numFmtId="167" fontId="15" fillId="2" borderId="0" xfId="0" applyNumberFormat="1" applyFont="1" applyFill="1" applyBorder="1" applyAlignment="1">
      <alignment vertical="top" wrapText="1" readingOrder="1"/>
    </xf>
    <xf numFmtId="168" fontId="0" fillId="2" borderId="0" xfId="1" applyNumberFormat="1" applyFont="1" applyFill="1"/>
    <xf numFmtId="0" fontId="18" fillId="2" borderId="0" xfId="0" applyFont="1" applyFill="1"/>
    <xf numFmtId="0" fontId="7" fillId="2" borderId="0" xfId="0" applyFont="1" applyFill="1" applyAlignment="1">
      <alignment horizontal="center"/>
    </xf>
    <xf numFmtId="168" fontId="0" fillId="2" borderId="0" xfId="0" applyNumberFormat="1" applyFill="1"/>
    <xf numFmtId="9" fontId="0" fillId="2" borderId="0" xfId="2" applyFont="1" applyFill="1"/>
    <xf numFmtId="0" fontId="3" fillId="2" borderId="7" xfId="0" applyNumberFormat="1" applyFont="1" applyFill="1" applyBorder="1" applyAlignment="1">
      <alignment horizontal="center" vertical="center" wrapText="1" readingOrder="1"/>
    </xf>
    <xf numFmtId="0" fontId="22" fillId="2" borderId="8" xfId="0" applyNumberFormat="1" applyFont="1" applyFill="1" applyBorder="1" applyAlignment="1">
      <alignment horizontal="center" vertical="center" wrapText="1" readingOrder="1"/>
    </xf>
    <xf numFmtId="0" fontId="22" fillId="2" borderId="9" xfId="0" applyNumberFormat="1" applyFont="1" applyFill="1" applyBorder="1" applyAlignment="1">
      <alignment horizontal="center" vertical="center" wrapText="1" readingOrder="1"/>
    </xf>
    <xf numFmtId="0" fontId="3" fillId="2" borderId="6" xfId="0" applyNumberFormat="1" applyFont="1" applyFill="1" applyBorder="1" applyAlignment="1">
      <alignment horizontal="center" vertical="center" wrapText="1" readingOrder="1"/>
    </xf>
    <xf numFmtId="166" fontId="19" fillId="2" borderId="2" xfId="5" applyNumberFormat="1" applyFont="1" applyFill="1" applyBorder="1" applyAlignment="1" applyProtection="1">
      <alignment horizontal="center" vertical="center" wrapText="1"/>
    </xf>
    <xf numFmtId="166" fontId="19" fillId="2" borderId="3" xfId="5" applyNumberFormat="1" applyFont="1" applyFill="1" applyBorder="1" applyAlignment="1" applyProtection="1">
      <alignment horizontal="center" vertical="center" wrapText="1"/>
    </xf>
    <xf numFmtId="166" fontId="16" fillId="2" borderId="10" xfId="5" applyNumberFormat="1" applyFont="1" applyFill="1" applyBorder="1" applyAlignment="1" applyProtection="1">
      <alignment horizontal="center" vertical="center" wrapText="1"/>
    </xf>
    <xf numFmtId="166" fontId="16" fillId="2" borderId="12" xfId="5" applyNumberFormat="1" applyFont="1" applyFill="1" applyBorder="1" applyAlignment="1" applyProtection="1">
      <alignment horizontal="center" vertical="center"/>
    </xf>
    <xf numFmtId="166" fontId="16" fillId="2" borderId="11" xfId="5" applyNumberFormat="1" applyFont="1" applyFill="1" applyBorder="1" applyAlignment="1" applyProtection="1">
      <alignment horizontal="center" vertical="center"/>
    </xf>
    <xf numFmtId="166" fontId="16" fillId="2" borderId="10" xfId="5" applyNumberFormat="1" applyFont="1" applyFill="1" applyBorder="1" applyAlignment="1" applyProtection="1">
      <alignment horizontal="center" vertical="center" wrapText="1"/>
      <protection locked="0"/>
    </xf>
    <xf numFmtId="166" fontId="16" fillId="2" borderId="12" xfId="5" applyNumberFormat="1" applyFont="1" applyFill="1" applyBorder="1" applyAlignment="1" applyProtection="1">
      <alignment horizontal="center" vertical="center" wrapText="1"/>
      <protection locked="0"/>
    </xf>
    <xf numFmtId="166" fontId="16" fillId="2" borderId="11" xfId="5" applyNumberFormat="1" applyFont="1" applyFill="1" applyBorder="1" applyAlignment="1" applyProtection="1">
      <alignment horizontal="center" vertical="center" wrapText="1"/>
      <protection locked="0"/>
    </xf>
    <xf numFmtId="166" fontId="16" fillId="2" borderId="10" xfId="5" applyNumberFormat="1" applyFont="1" applyFill="1" applyBorder="1" applyAlignment="1" applyProtection="1">
      <alignment horizontal="center" vertical="center"/>
    </xf>
    <xf numFmtId="166" fontId="16" fillId="2" borderId="10" xfId="1" applyNumberFormat="1" applyFont="1" applyFill="1" applyBorder="1" applyAlignment="1" applyProtection="1">
      <alignment horizontal="center" vertical="center" wrapText="1"/>
    </xf>
    <xf numFmtId="166" fontId="23" fillId="2" borderId="12" xfId="1" applyNumberFormat="1" applyFont="1" applyFill="1" applyBorder="1" applyAlignment="1" applyProtection="1">
      <alignment horizontal="center" vertical="center" wrapText="1"/>
      <protection locked="0"/>
    </xf>
    <xf numFmtId="166" fontId="23" fillId="2" borderId="11" xfId="1" applyNumberFormat="1" applyFont="1" applyFill="1" applyBorder="1" applyAlignment="1" applyProtection="1">
      <alignment horizontal="center" vertical="center" wrapText="1"/>
      <protection locked="0"/>
    </xf>
    <xf numFmtId="166" fontId="16" fillId="2" borderId="10" xfId="3" applyNumberFormat="1" applyFont="1" applyFill="1" applyBorder="1" applyAlignment="1" applyProtection="1">
      <alignment horizontal="center" vertical="center" wrapText="1"/>
    </xf>
    <xf numFmtId="166" fontId="23" fillId="2" borderId="12" xfId="3" applyNumberFormat="1" applyFont="1" applyFill="1" applyBorder="1" applyAlignment="1" applyProtection="1">
      <alignment horizontal="center" vertical="center" wrapText="1"/>
    </xf>
    <xf numFmtId="166" fontId="23" fillId="2" borderId="11" xfId="3" applyNumberFormat="1" applyFont="1" applyFill="1" applyBorder="1" applyAlignment="1" applyProtection="1">
      <alignment horizontal="center" vertical="center" wrapText="1"/>
    </xf>
    <xf numFmtId="166" fontId="16" fillId="2" borderId="12" xfId="3" applyNumberFormat="1" applyFont="1" applyFill="1" applyBorder="1" applyAlignment="1" applyProtection="1">
      <alignment horizontal="center" vertical="center" wrapText="1"/>
    </xf>
    <xf numFmtId="166" fontId="16" fillId="2" borderId="10" xfId="1" applyNumberFormat="1" applyFont="1" applyFill="1" applyBorder="1" applyAlignment="1" applyProtection="1">
      <alignment horizontal="center" wrapText="1"/>
      <protection locked="0"/>
    </xf>
    <xf numFmtId="166" fontId="23" fillId="2" borderId="12" xfId="1" applyNumberFormat="1" applyFont="1" applyFill="1" applyBorder="1" applyAlignment="1" applyProtection="1">
      <alignment horizontal="center" wrapText="1"/>
      <protection locked="0"/>
    </xf>
    <xf numFmtId="166" fontId="23" fillId="2" borderId="11" xfId="1" applyNumberFormat="1" applyFont="1" applyFill="1" applyBorder="1" applyAlignment="1" applyProtection="1">
      <alignment horizontal="center" wrapText="1"/>
      <protection locked="0"/>
    </xf>
    <xf numFmtId="166" fontId="16" fillId="2" borderId="12" xfId="1" applyNumberFormat="1" applyFont="1" applyFill="1" applyBorder="1" applyAlignment="1" applyProtection="1">
      <alignment horizontal="center" vertical="center" wrapText="1"/>
    </xf>
    <xf numFmtId="166" fontId="16" fillId="2" borderId="11" xfId="1" applyNumberFormat="1" applyFont="1" applyFill="1" applyBorder="1" applyAlignment="1" applyProtection="1">
      <alignment horizontal="center" vertical="center" wrapText="1"/>
    </xf>
    <xf numFmtId="166" fontId="16" fillId="2" borderId="10" xfId="0" applyNumberFormat="1" applyFont="1" applyFill="1" applyBorder="1" applyAlignment="1" applyProtection="1">
      <alignment horizontal="center" vertical="center" wrapText="1"/>
      <protection locked="0"/>
    </xf>
    <xf numFmtId="166" fontId="23" fillId="2" borderId="12" xfId="6" applyNumberFormat="1" applyFont="1" applyFill="1" applyBorder="1" applyAlignment="1" applyProtection="1">
      <alignment horizontal="center" vertical="center" wrapText="1"/>
      <protection locked="0"/>
    </xf>
    <xf numFmtId="166" fontId="23" fillId="2" borderId="11" xfId="6" applyNumberFormat="1" applyFont="1" applyFill="1" applyBorder="1" applyAlignment="1" applyProtection="1">
      <alignment horizontal="center" vertical="center" wrapText="1"/>
      <protection locked="0"/>
    </xf>
    <xf numFmtId="166" fontId="16" fillId="2" borderId="10" xfId="1" applyNumberFormat="1" applyFont="1" applyFill="1" applyBorder="1" applyAlignment="1" applyProtection="1">
      <alignment horizontal="center" vertical="center" wrapText="1"/>
      <protection locked="0"/>
    </xf>
    <xf numFmtId="166" fontId="16" fillId="2" borderId="10" xfId="0" applyNumberFormat="1" applyFont="1" applyFill="1" applyBorder="1" applyAlignment="1" applyProtection="1">
      <alignment horizontal="center" vertical="center" wrapText="1"/>
    </xf>
    <xf numFmtId="166" fontId="23" fillId="2" borderId="11" xfId="0" applyNumberFormat="1" applyFont="1" applyFill="1" applyBorder="1" applyAlignment="1" applyProtection="1">
      <alignment horizontal="center" vertical="center" wrapText="1"/>
    </xf>
    <xf numFmtId="166" fontId="16" fillId="2" borderId="10" xfId="1" applyNumberFormat="1" applyFont="1" applyFill="1" applyBorder="1" applyAlignment="1" applyProtection="1">
      <alignment horizontal="center" wrapText="1"/>
    </xf>
    <xf numFmtId="166" fontId="23" fillId="2" borderId="12" xfId="1" applyNumberFormat="1" applyFont="1" applyFill="1" applyBorder="1" applyAlignment="1" applyProtection="1">
      <alignment horizontal="center" wrapText="1"/>
    </xf>
    <xf numFmtId="166" fontId="23" fillId="2" borderId="11" xfId="1" applyNumberFormat="1" applyFont="1" applyFill="1" applyBorder="1" applyAlignment="1" applyProtection="1">
      <alignment horizontal="center" wrapText="1"/>
    </xf>
    <xf numFmtId="166" fontId="16" fillId="2" borderId="10" xfId="3" applyNumberFormat="1" applyFont="1" applyFill="1" applyBorder="1" applyAlignment="1" applyProtection="1">
      <alignment horizontal="center" vertical="center" wrapText="1"/>
      <protection locked="0"/>
    </xf>
    <xf numFmtId="166" fontId="23" fillId="2" borderId="12" xfId="3" applyNumberFormat="1" applyFont="1" applyFill="1" applyBorder="1" applyAlignment="1" applyProtection="1">
      <alignment horizontal="center" vertical="center" wrapText="1"/>
      <protection locked="0"/>
    </xf>
    <xf numFmtId="166" fontId="23" fillId="2" borderId="11" xfId="3" applyNumberFormat="1" applyFont="1" applyFill="1" applyBorder="1" applyAlignment="1" applyProtection="1">
      <alignment horizontal="center" vertical="center" wrapText="1"/>
      <protection locked="0"/>
    </xf>
    <xf numFmtId="166" fontId="16" fillId="2" borderId="10" xfId="5" applyNumberFormat="1" applyFont="1" applyFill="1" applyBorder="1" applyAlignment="1" applyProtection="1">
      <alignment horizontal="center"/>
    </xf>
    <xf numFmtId="166" fontId="16" fillId="2" borderId="11" xfId="5" applyNumberFormat="1" applyFont="1" applyFill="1" applyBorder="1" applyAlignment="1" applyProtection="1">
      <alignment horizontal="center"/>
    </xf>
    <xf numFmtId="166" fontId="16" fillId="2" borderId="16" xfId="3" applyNumberFormat="1" applyFont="1" applyFill="1" applyBorder="1" applyAlignment="1" applyProtection="1">
      <alignment horizontal="center" vertical="center" wrapText="1"/>
      <protection locked="0"/>
    </xf>
    <xf numFmtId="166" fontId="23" fillId="2" borderId="14" xfId="3" applyNumberFormat="1" applyFont="1" applyFill="1" applyBorder="1" applyAlignment="1" applyProtection="1">
      <alignment horizontal="center" vertical="center" wrapText="1"/>
      <protection locked="0"/>
    </xf>
    <xf numFmtId="166" fontId="23" fillId="2" borderId="15" xfId="3" applyNumberFormat="1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/>
    <xf numFmtId="166" fontId="24" fillId="2" borderId="0" xfId="0" applyNumberFormat="1" applyFont="1" applyFill="1"/>
    <xf numFmtId="0" fontId="17" fillId="2" borderId="17" xfId="0" applyNumberFormat="1" applyFont="1" applyFill="1" applyBorder="1" applyAlignment="1">
      <alignment horizontal="center" vertical="center" wrapText="1" readingOrder="1"/>
    </xf>
    <xf numFmtId="0" fontId="7" fillId="2" borderId="0" xfId="0" applyFont="1" applyFill="1" applyAlignment="1">
      <alignment horizontal="center" vertical="center"/>
    </xf>
    <xf numFmtId="0" fontId="10" fillId="2" borderId="17" xfId="0" applyNumberFormat="1" applyFont="1" applyFill="1" applyBorder="1" applyAlignment="1">
      <alignment horizontal="center" vertical="center" wrapText="1" readingOrder="1"/>
    </xf>
    <xf numFmtId="0" fontId="24" fillId="2" borderId="0" xfId="0" applyFont="1" applyFill="1" applyAlignment="1">
      <alignment horizontal="right"/>
    </xf>
    <xf numFmtId="170" fontId="25" fillId="2" borderId="0" xfId="1" applyNumberFormat="1" applyFont="1" applyFill="1" applyAlignment="1">
      <alignment horizontal="center" vertical="center"/>
    </xf>
    <xf numFmtId="3" fontId="24" fillId="2" borderId="0" xfId="0" applyNumberFormat="1" applyFont="1" applyFill="1"/>
    <xf numFmtId="0" fontId="7" fillId="2" borderId="0" xfId="0" applyFont="1" applyFill="1"/>
    <xf numFmtId="0" fontId="20" fillId="2" borderId="0" xfId="0" applyNumberFormat="1" applyFont="1" applyFill="1" applyBorder="1" applyAlignment="1">
      <alignment horizontal="left" vertical="top" wrapText="1" indent="1" readingOrder="1"/>
    </xf>
    <xf numFmtId="166" fontId="16" fillId="2" borderId="12" xfId="1" applyNumberFormat="1" applyFont="1" applyFill="1" applyBorder="1" applyAlignment="1" applyProtection="1">
      <alignment horizontal="center" wrapText="1"/>
      <protection locked="0"/>
    </xf>
    <xf numFmtId="166" fontId="16" fillId="2" borderId="11" xfId="1" applyNumberFormat="1" applyFont="1" applyFill="1" applyBorder="1" applyAlignment="1" applyProtection="1">
      <alignment horizontal="center" wrapText="1"/>
      <protection locked="0"/>
    </xf>
    <xf numFmtId="0" fontId="17" fillId="2" borderId="0" xfId="0" applyNumberFormat="1" applyFont="1" applyFill="1" applyBorder="1" applyAlignment="1">
      <alignment horizontal="left" vertical="top" wrapText="1" indent="1" readingOrder="1"/>
    </xf>
    <xf numFmtId="0" fontId="0" fillId="2" borderId="0" xfId="0" applyFill="1" applyBorder="1"/>
    <xf numFmtId="0" fontId="12" fillId="2" borderId="0" xfId="0" applyFont="1" applyFill="1" applyBorder="1" applyAlignment="1">
      <alignment horizontal="center"/>
    </xf>
    <xf numFmtId="167" fontId="8" fillId="2" borderId="0" xfId="0" applyNumberFormat="1" applyFont="1" applyFill="1" applyBorder="1" applyAlignment="1">
      <alignment vertical="top" wrapText="1" readingOrder="1"/>
    </xf>
    <xf numFmtId="167" fontId="21" fillId="2" borderId="0" xfId="0" applyNumberFormat="1" applyFont="1" applyFill="1" applyBorder="1" applyAlignment="1">
      <alignment vertical="top" wrapText="1" readingOrder="1"/>
    </xf>
    <xf numFmtId="0" fontId="7" fillId="2" borderId="0" xfId="0" applyFont="1" applyFill="1" applyBorder="1" applyAlignment="1">
      <alignment horizontal="center"/>
    </xf>
    <xf numFmtId="0" fontId="28" fillId="2" borderId="0" xfId="0" applyNumberFormat="1" applyFont="1" applyFill="1" applyBorder="1" applyAlignment="1">
      <alignment vertical="top" wrapText="1" readingOrder="1"/>
    </xf>
    <xf numFmtId="0" fontId="17" fillId="2" borderId="0" xfId="0" applyNumberFormat="1" applyFont="1" applyFill="1" applyBorder="1" applyAlignment="1">
      <alignment vertical="top" wrapText="1" readingOrder="1"/>
    </xf>
    <xf numFmtId="0" fontId="26" fillId="2" borderId="0" xfId="0" applyNumberFormat="1" applyFont="1" applyFill="1" applyBorder="1" applyAlignment="1">
      <alignment horizontal="center" vertical="top" wrapText="1" readingOrder="1"/>
    </xf>
    <xf numFmtId="173" fontId="0" fillId="2" borderId="0" xfId="0" applyNumberFormat="1" applyFill="1"/>
    <xf numFmtId="0" fontId="21" fillId="2" borderId="0" xfId="0" applyNumberFormat="1" applyFont="1" applyFill="1" applyBorder="1" applyAlignment="1">
      <alignment horizontal="center" vertical="top" wrapText="1" readingOrder="1"/>
    </xf>
    <xf numFmtId="0" fontId="0" fillId="2" borderId="0" xfId="0" applyFill="1" applyBorder="1" applyAlignment="1">
      <alignment wrapText="1"/>
    </xf>
    <xf numFmtId="0" fontId="27" fillId="2" borderId="0" xfId="0" applyFont="1" applyFill="1" applyBorder="1" applyAlignment="1">
      <alignment wrapText="1"/>
    </xf>
    <xf numFmtId="168" fontId="1" fillId="2" borderId="0" xfId="1" applyNumberFormat="1" applyFont="1" applyFill="1" applyBorder="1" applyAlignment="1">
      <alignment wrapText="1"/>
    </xf>
    <xf numFmtId="166" fontId="0" fillId="2" borderId="0" xfId="0" applyNumberFormat="1" applyFill="1" applyAlignment="1">
      <alignment horizontal="center" vertical="center"/>
    </xf>
    <xf numFmtId="0" fontId="0" fillId="2" borderId="0" xfId="0" applyFont="1" applyFill="1"/>
    <xf numFmtId="0" fontId="21" fillId="0" borderId="0" xfId="0" applyNumberFormat="1" applyFont="1" applyFill="1" applyBorder="1" applyAlignment="1">
      <alignment horizontal="center" vertical="center" wrapText="1" readingOrder="1"/>
    </xf>
    <xf numFmtId="10" fontId="16" fillId="2" borderId="0" xfId="2" applyNumberFormat="1" applyFont="1" applyFill="1" applyBorder="1" applyAlignment="1" applyProtection="1">
      <alignment horizontal="center"/>
    </xf>
    <xf numFmtId="0" fontId="37" fillId="2" borderId="12" xfId="0" applyNumberFormat="1" applyFont="1" applyFill="1" applyBorder="1" applyAlignment="1">
      <alignment horizontal="center" vertical="center" wrapText="1" readingOrder="1"/>
    </xf>
    <xf numFmtId="0" fontId="33" fillId="2" borderId="0" xfId="0" applyNumberFormat="1" applyFont="1" applyFill="1" applyBorder="1" applyAlignment="1">
      <alignment horizontal="center" vertical="center" wrapText="1" readingOrder="1"/>
    </xf>
    <xf numFmtId="0" fontId="17" fillId="2" borderId="0" xfId="0" applyNumberFormat="1" applyFont="1" applyFill="1" applyBorder="1" applyAlignment="1">
      <alignment horizontal="left" vertical="top" wrapText="1" readingOrder="1"/>
    </xf>
    <xf numFmtId="172" fontId="0" fillId="2" borderId="0" xfId="2" applyNumberFormat="1" applyFont="1" applyFill="1"/>
    <xf numFmtId="166" fontId="18" fillId="2" borderId="0" xfId="0" applyNumberFormat="1" applyFont="1" applyFill="1" applyAlignment="1">
      <alignment horizontal="center" vertical="center"/>
    </xf>
    <xf numFmtId="166" fontId="29" fillId="2" borderId="12" xfId="0" applyNumberFormat="1" applyFont="1" applyFill="1" applyBorder="1" applyAlignment="1">
      <alignment horizontal="center" vertical="center"/>
    </xf>
    <xf numFmtId="166" fontId="34" fillId="2" borderId="12" xfId="0" applyNumberFormat="1" applyFont="1" applyFill="1" applyBorder="1" applyAlignment="1">
      <alignment horizontal="center" vertical="center" wrapText="1" readingOrder="1"/>
    </xf>
    <xf numFmtId="0" fontId="29" fillId="2" borderId="12" xfId="0" applyFont="1" applyFill="1" applyBorder="1" applyAlignment="1">
      <alignment horizontal="left" vertical="center"/>
    </xf>
    <xf numFmtId="172" fontId="29" fillId="2" borderId="12" xfId="2" applyNumberFormat="1" applyFont="1" applyFill="1" applyBorder="1" applyAlignment="1">
      <alignment horizontal="center" vertical="center"/>
    </xf>
    <xf numFmtId="166" fontId="1" fillId="2" borderId="0" xfId="1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wrapText="1"/>
    </xf>
    <xf numFmtId="0" fontId="29" fillId="2" borderId="12" xfId="0" applyFont="1" applyFill="1" applyBorder="1" applyAlignment="1">
      <alignment horizontal="center" vertical="center" wrapText="1"/>
    </xf>
    <xf numFmtId="0" fontId="39" fillId="2" borderId="12" xfId="0" applyFont="1" applyFill="1" applyBorder="1" applyAlignment="1">
      <alignment wrapText="1"/>
    </xf>
    <xf numFmtId="168" fontId="41" fillId="0" borderId="12" xfId="1" applyNumberFormat="1" applyFont="1" applyFill="1" applyBorder="1" applyAlignment="1">
      <alignment horizontal="center" vertical="center" wrapText="1"/>
    </xf>
    <xf numFmtId="0" fontId="42" fillId="0" borderId="12" xfId="0" applyNumberFormat="1" applyFont="1" applyFill="1" applyBorder="1" applyAlignment="1">
      <alignment vertical="center" wrapText="1" readingOrder="1"/>
    </xf>
    <xf numFmtId="168" fontId="43" fillId="2" borderId="0" xfId="1" applyNumberFormat="1" applyFont="1" applyFill="1" applyBorder="1" applyAlignment="1">
      <alignment horizontal="right" wrapText="1"/>
    </xf>
    <xf numFmtId="166" fontId="19" fillId="2" borderId="4" xfId="5" applyNumberFormat="1" applyFont="1" applyFill="1" applyBorder="1" applyAlignment="1" applyProtection="1">
      <alignment horizontal="center" vertical="center" wrapText="1"/>
    </xf>
    <xf numFmtId="166" fontId="16" fillId="2" borderId="11" xfId="3" applyNumberFormat="1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left" vertical="center" wrapText="1" indent="1"/>
      <protection locked="0"/>
    </xf>
    <xf numFmtId="0" fontId="4" fillId="2" borderId="18" xfId="0" applyFont="1" applyFill="1" applyBorder="1" applyAlignment="1" applyProtection="1">
      <alignment horizontal="left" vertical="center" wrapText="1" indent="2"/>
      <protection locked="0"/>
    </xf>
    <xf numFmtId="0" fontId="3" fillId="2" borderId="18" xfId="0" applyFont="1" applyFill="1" applyBorder="1" applyAlignment="1" applyProtection="1">
      <alignment horizontal="left" vertical="center" wrapText="1" indent="2"/>
      <protection locked="0"/>
    </xf>
    <xf numFmtId="0" fontId="4" fillId="2" borderId="18" xfId="0" applyFont="1" applyFill="1" applyBorder="1" applyAlignment="1" applyProtection="1">
      <alignment horizontal="left" vertical="center" wrapText="1" indent="5"/>
      <protection locked="0"/>
    </xf>
    <xf numFmtId="0" fontId="3" fillId="2" borderId="18" xfId="0" applyFont="1" applyFill="1" applyBorder="1" applyAlignment="1" applyProtection="1">
      <alignment horizontal="left" vertical="center" wrapText="1" indent="5"/>
      <protection locked="0"/>
    </xf>
    <xf numFmtId="0" fontId="4" fillId="2" borderId="18" xfId="0" applyFont="1" applyFill="1" applyBorder="1" applyAlignment="1" applyProtection="1">
      <alignment horizontal="left" vertical="center" wrapText="1" indent="3"/>
      <protection locked="0"/>
    </xf>
    <xf numFmtId="0" fontId="4" fillId="2" borderId="19" xfId="0" applyFont="1" applyFill="1" applyBorder="1" applyAlignment="1" applyProtection="1">
      <alignment horizontal="left" vertical="center" wrapText="1" indent="2"/>
      <protection locked="0"/>
    </xf>
    <xf numFmtId="0" fontId="46" fillId="2" borderId="0" xfId="0" applyFont="1" applyFill="1" applyAlignment="1">
      <alignment horizontal="center" vertical="center" wrapText="1"/>
    </xf>
    <xf numFmtId="0" fontId="44" fillId="2" borderId="12" xfId="0" applyFont="1" applyFill="1" applyBorder="1" applyAlignment="1">
      <alignment horizontal="center" vertical="center" wrapText="1"/>
    </xf>
    <xf numFmtId="0" fontId="47" fillId="2" borderId="12" xfId="0" applyFont="1" applyFill="1" applyBorder="1" applyAlignment="1">
      <alignment horizontal="left" vertical="center" wrapText="1"/>
    </xf>
    <xf numFmtId="0" fontId="45" fillId="2" borderId="12" xfId="0" applyFont="1" applyFill="1" applyBorder="1" applyAlignment="1">
      <alignment horizontal="center" vertical="center" wrapText="1"/>
    </xf>
    <xf numFmtId="0" fontId="48" fillId="2" borderId="12" xfId="0" applyFont="1" applyFill="1" applyBorder="1" applyAlignment="1">
      <alignment horizontal="center" vertical="center" wrapText="1"/>
    </xf>
    <xf numFmtId="168" fontId="47" fillId="0" borderId="12" xfId="1" applyNumberFormat="1" applyFont="1" applyFill="1" applyBorder="1" applyAlignment="1">
      <alignment horizontal="center" vertical="center" wrapText="1"/>
    </xf>
    <xf numFmtId="1" fontId="0" fillId="2" borderId="0" xfId="0" applyNumberFormat="1" applyFill="1"/>
    <xf numFmtId="0" fontId="44" fillId="2" borderId="0" xfId="0" applyFont="1" applyFill="1" applyAlignment="1">
      <alignment horizontal="right"/>
    </xf>
    <xf numFmtId="166" fontId="23" fillId="0" borderId="11" xfId="1" applyNumberFormat="1" applyFont="1" applyFill="1" applyBorder="1" applyAlignment="1" applyProtection="1">
      <alignment horizontal="center" wrapText="1"/>
      <protection locked="0"/>
    </xf>
    <xf numFmtId="0" fontId="10" fillId="2" borderId="12" xfId="0" applyNumberFormat="1" applyFont="1" applyFill="1" applyBorder="1" applyAlignment="1">
      <alignment horizontal="left" vertical="center" wrapText="1" indent="1" readingOrder="1"/>
    </xf>
    <xf numFmtId="0" fontId="17" fillId="2" borderId="12" xfId="0" applyNumberFormat="1" applyFont="1" applyFill="1" applyBorder="1" applyAlignment="1">
      <alignment horizontal="left" vertical="top" wrapText="1" indent="1" readingOrder="1"/>
    </xf>
    <xf numFmtId="0" fontId="47" fillId="2" borderId="0" xfId="0" applyFont="1" applyFill="1"/>
    <xf numFmtId="0" fontId="49" fillId="2" borderId="0" xfId="0" applyFont="1" applyFill="1" applyAlignment="1"/>
    <xf numFmtId="0" fontId="51" fillId="2" borderId="0" xfId="0" applyFont="1" applyFill="1" applyAlignment="1">
      <alignment horizontal="right" vertical="center"/>
    </xf>
    <xf numFmtId="0" fontId="10" fillId="2" borderId="0" xfId="0" applyNumberFormat="1" applyFont="1" applyFill="1" applyBorder="1" applyAlignment="1">
      <alignment horizontal="center" vertical="top" wrapText="1" readingOrder="1"/>
    </xf>
    <xf numFmtId="166" fontId="10" fillId="2" borderId="12" xfId="0" applyNumberFormat="1" applyFont="1" applyFill="1" applyBorder="1" applyAlignment="1">
      <alignment horizontal="center" vertical="center" wrapText="1" readingOrder="1"/>
    </xf>
    <xf numFmtId="166" fontId="10" fillId="2" borderId="0" xfId="0" applyNumberFormat="1" applyFont="1" applyFill="1" applyBorder="1" applyAlignment="1">
      <alignment horizontal="center" vertical="center" wrapText="1" readingOrder="1"/>
    </xf>
    <xf numFmtId="167" fontId="47" fillId="2" borderId="0" xfId="0" applyNumberFormat="1" applyFont="1" applyFill="1"/>
    <xf numFmtId="0" fontId="17" fillId="2" borderId="0" xfId="0" applyNumberFormat="1" applyFont="1" applyFill="1" applyBorder="1" applyAlignment="1">
      <alignment horizontal="center" vertical="top" wrapText="1" readingOrder="1"/>
    </xf>
    <xf numFmtId="166" fontId="17" fillId="2" borderId="0" xfId="0" applyNumberFormat="1" applyFont="1" applyFill="1" applyBorder="1" applyAlignment="1">
      <alignment horizontal="center" vertical="center" wrapText="1" readingOrder="1"/>
    </xf>
    <xf numFmtId="172" fontId="47" fillId="2" borderId="0" xfId="2" applyNumberFormat="1" applyFont="1" applyFill="1"/>
    <xf numFmtId="0" fontId="36" fillId="0" borderId="12" xfId="1" applyNumberFormat="1" applyFont="1" applyFill="1" applyBorder="1" applyAlignment="1">
      <alignment horizontal="center" vertical="center" wrapText="1"/>
    </xf>
    <xf numFmtId="9" fontId="42" fillId="0" borderId="12" xfId="2" applyFont="1" applyFill="1" applyBorder="1" applyAlignment="1">
      <alignment horizontal="center" vertical="center" wrapText="1" readingOrder="1"/>
    </xf>
    <xf numFmtId="3" fontId="42" fillId="0" borderId="12" xfId="1" applyNumberFormat="1" applyFont="1" applyFill="1" applyBorder="1" applyAlignment="1">
      <alignment horizontal="center" vertical="center" wrapText="1" readingOrder="1"/>
    </xf>
    <xf numFmtId="0" fontId="47" fillId="2" borderId="0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center" wrapText="1"/>
    </xf>
    <xf numFmtId="166" fontId="10" fillId="2" borderId="12" xfId="1" applyNumberFormat="1" applyFont="1" applyFill="1" applyBorder="1" applyAlignment="1">
      <alignment horizontal="center" vertical="center" wrapText="1" readingOrder="1"/>
    </xf>
    <xf numFmtId="0" fontId="47" fillId="2" borderId="0" xfId="0" applyFont="1" applyFill="1" applyBorder="1" applyAlignment="1">
      <alignment horizontal="center" wrapText="1"/>
    </xf>
    <xf numFmtId="9" fontId="47" fillId="2" borderId="0" xfId="2" applyFont="1" applyFill="1" applyBorder="1" applyAlignment="1">
      <alignment horizontal="center" vertical="center" wrapText="1"/>
    </xf>
    <xf numFmtId="172" fontId="10" fillId="2" borderId="12" xfId="2" applyNumberFormat="1" applyFont="1" applyFill="1" applyBorder="1" applyAlignment="1">
      <alignment horizontal="center" vertical="center" wrapText="1" readingOrder="1"/>
    </xf>
    <xf numFmtId="0" fontId="47" fillId="2" borderId="0" xfId="0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166" fontId="45" fillId="2" borderId="12" xfId="1" applyNumberFormat="1" applyFont="1" applyFill="1" applyBorder="1" applyAlignment="1">
      <alignment horizontal="center" vertical="center"/>
    </xf>
    <xf numFmtId="167" fontId="17" fillId="2" borderId="0" xfId="0" applyNumberFormat="1" applyFont="1" applyFill="1" applyBorder="1" applyAlignment="1">
      <alignment horizontal="center" vertical="center" wrapText="1" readingOrder="1"/>
    </xf>
    <xf numFmtId="0" fontId="45" fillId="2" borderId="12" xfId="0" applyFont="1" applyFill="1" applyBorder="1" applyAlignment="1">
      <alignment horizontal="center" vertical="center"/>
    </xf>
    <xf numFmtId="166" fontId="47" fillId="0" borderId="0" xfId="0" applyNumberFormat="1" applyFont="1" applyFill="1" applyBorder="1" applyAlignment="1">
      <alignment horizontal="center" vertical="center"/>
    </xf>
    <xf numFmtId="172" fontId="45" fillId="2" borderId="12" xfId="2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 readingOrder="1"/>
    </xf>
    <xf numFmtId="0" fontId="11" fillId="2" borderId="1" xfId="0" applyNumberFormat="1" applyFont="1" applyFill="1" applyBorder="1" applyAlignment="1">
      <alignment horizontal="center" vertical="center" wrapText="1" readingOrder="1"/>
    </xf>
    <xf numFmtId="0" fontId="13" fillId="2" borderId="12" xfId="0" applyNumberFormat="1" applyFont="1" applyFill="1" applyBorder="1" applyAlignment="1">
      <alignment horizontal="center" vertical="top" wrapText="1" readingOrder="1"/>
    </xf>
    <xf numFmtId="0" fontId="14" fillId="2" borderId="12" xfId="0" applyNumberFormat="1" applyFont="1" applyFill="1" applyBorder="1" applyAlignment="1">
      <alignment horizontal="center" vertical="center" wrapText="1" readingOrder="1"/>
    </xf>
    <xf numFmtId="166" fontId="16" fillId="2" borderId="12" xfId="0" applyNumberFormat="1" applyFont="1" applyFill="1" applyBorder="1" applyAlignment="1">
      <alignment horizontal="center" vertical="center" wrapText="1" readingOrder="1"/>
    </xf>
    <xf numFmtId="0" fontId="26" fillId="0" borderId="21" xfId="0" applyNumberFormat="1" applyFont="1" applyFill="1" applyBorder="1" applyAlignment="1">
      <alignment horizontal="center" vertical="top" wrapText="1" readingOrder="1"/>
    </xf>
    <xf numFmtId="167" fontId="26" fillId="2" borderId="0" xfId="0" applyNumberFormat="1" applyFont="1" applyFill="1" applyBorder="1" applyAlignment="1">
      <alignment horizontal="center" wrapText="1" readingOrder="1"/>
    </xf>
    <xf numFmtId="166" fontId="47" fillId="2" borderId="12" xfId="1" applyNumberFormat="1" applyFont="1" applyFill="1" applyBorder="1" applyAlignment="1">
      <alignment horizontal="center" vertical="center"/>
    </xf>
    <xf numFmtId="0" fontId="17" fillId="2" borderId="12" xfId="0" applyNumberFormat="1" applyFont="1" applyFill="1" applyBorder="1" applyAlignment="1">
      <alignment horizontal="left" vertical="top" wrapText="1" readingOrder="1"/>
    </xf>
    <xf numFmtId="0" fontId="45" fillId="2" borderId="22" xfId="0" applyFont="1" applyFill="1" applyBorder="1" applyAlignment="1">
      <alignment horizontal="center" vertical="center"/>
    </xf>
    <xf numFmtId="166" fontId="45" fillId="2" borderId="22" xfId="1" applyNumberFormat="1" applyFont="1" applyFill="1" applyBorder="1" applyAlignment="1">
      <alignment horizontal="center" vertical="center"/>
    </xf>
    <xf numFmtId="0" fontId="17" fillId="2" borderId="12" xfId="0" applyNumberFormat="1" applyFont="1" applyFill="1" applyBorder="1" applyAlignment="1">
      <alignment horizontal="left" vertical="center" wrapText="1" readingOrder="1"/>
    </xf>
    <xf numFmtId="175" fontId="0" fillId="2" borderId="0" xfId="2" applyNumberFormat="1" applyFont="1" applyFill="1"/>
    <xf numFmtId="0" fontId="45" fillId="2" borderId="0" xfId="0" applyFont="1" applyFill="1" applyBorder="1" applyAlignment="1">
      <alignment horizontal="right" vertical="center"/>
    </xf>
    <xf numFmtId="168" fontId="45" fillId="0" borderId="12" xfId="1" applyNumberFormat="1" applyFont="1" applyFill="1" applyBorder="1" applyAlignment="1">
      <alignment horizontal="center" vertical="center" wrapText="1"/>
    </xf>
    <xf numFmtId="168" fontId="52" fillId="0" borderId="12" xfId="1" applyNumberFormat="1" applyFont="1" applyFill="1" applyBorder="1" applyAlignment="1">
      <alignment horizontal="center" vertical="center" wrapText="1"/>
    </xf>
    <xf numFmtId="0" fontId="10" fillId="2" borderId="12" xfId="0" applyNumberFormat="1" applyFont="1" applyFill="1" applyBorder="1" applyAlignment="1">
      <alignment horizontal="center" vertical="center" wrapText="1" readingOrder="1"/>
    </xf>
    <xf numFmtId="164" fontId="0" fillId="2" borderId="0" xfId="0" applyNumberFormat="1" applyFill="1" applyBorder="1" applyAlignment="1">
      <alignment wrapText="1"/>
    </xf>
    <xf numFmtId="0" fontId="45" fillId="2" borderId="0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center" vertical="center" wrapText="1"/>
    </xf>
    <xf numFmtId="166" fontId="42" fillId="0" borderId="12" xfId="1" applyNumberFormat="1" applyFont="1" applyFill="1" applyBorder="1" applyAlignment="1">
      <alignment horizontal="center" vertical="center" wrapText="1" readingOrder="1"/>
    </xf>
    <xf numFmtId="166" fontId="35" fillId="2" borderId="0" xfId="0" applyNumberFormat="1" applyFont="1" applyFill="1"/>
    <xf numFmtId="3" fontId="18" fillId="2" borderId="0" xfId="0" applyNumberFormat="1" applyFont="1" applyFill="1" applyAlignment="1">
      <alignment horizontal="center" vertical="center"/>
    </xf>
    <xf numFmtId="174" fontId="35" fillId="2" borderId="0" xfId="0" applyNumberFormat="1" applyFont="1" applyFill="1" applyAlignment="1">
      <alignment horizontal="center" vertical="center"/>
    </xf>
    <xf numFmtId="0" fontId="7" fillId="2" borderId="0" xfId="0" applyFont="1" applyFill="1" applyBorder="1" applyAlignment="1"/>
    <xf numFmtId="0" fontId="13" fillId="2" borderId="0" xfId="0" applyNumberFormat="1" applyFont="1" applyFill="1" applyBorder="1" applyAlignment="1">
      <alignment horizontal="center" vertical="top" wrapText="1" readingOrder="1"/>
    </xf>
    <xf numFmtId="167" fontId="32" fillId="2" borderId="0" xfId="0" applyNumberFormat="1" applyFont="1" applyFill="1" applyBorder="1" applyAlignment="1">
      <alignment vertical="top" wrapText="1" readingOrder="1"/>
    </xf>
    <xf numFmtId="0" fontId="20" fillId="2" borderId="12" xfId="0" applyNumberFormat="1" applyFont="1" applyFill="1" applyBorder="1" applyAlignment="1">
      <alignment horizontal="left" vertical="top" wrapText="1" indent="1" readingOrder="1"/>
    </xf>
    <xf numFmtId="166" fontId="15" fillId="2" borderId="12" xfId="0" applyNumberFormat="1" applyFont="1" applyFill="1" applyBorder="1" applyAlignment="1">
      <alignment horizontal="center" vertical="center" wrapText="1" readingOrder="1"/>
    </xf>
    <xf numFmtId="0" fontId="10" fillId="2" borderId="12" xfId="0" applyNumberFormat="1" applyFont="1" applyFill="1" applyBorder="1" applyAlignment="1">
      <alignment horizontal="left" vertical="top" wrapText="1" readingOrder="1"/>
    </xf>
    <xf numFmtId="0" fontId="10" fillId="2" borderId="12" xfId="0" applyNumberFormat="1" applyFont="1" applyFill="1" applyBorder="1" applyAlignment="1">
      <alignment vertical="top" wrapText="1" readingOrder="1"/>
    </xf>
    <xf numFmtId="0" fontId="17" fillId="2" borderId="12" xfId="0" applyNumberFormat="1" applyFont="1" applyFill="1" applyBorder="1" applyAlignment="1">
      <alignment vertical="top" wrapText="1" readingOrder="1"/>
    </xf>
    <xf numFmtId="3" fontId="0" fillId="2" borderId="12" xfId="0" applyNumberFormat="1" applyFill="1" applyBorder="1" applyAlignment="1">
      <alignment horizontal="center" vertical="center"/>
    </xf>
    <xf numFmtId="166" fontId="0" fillId="2" borderId="12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31" fillId="2" borderId="12" xfId="0" applyNumberFormat="1" applyFont="1" applyFill="1" applyBorder="1" applyAlignment="1">
      <alignment horizontal="left" vertical="center" wrapText="1" readingOrder="1"/>
    </xf>
    <xf numFmtId="171" fontId="0" fillId="2" borderId="12" xfId="0" applyNumberFormat="1" applyFill="1" applyBorder="1"/>
    <xf numFmtId="171" fontId="0" fillId="2" borderId="12" xfId="1" applyNumberFormat="1" applyFont="1" applyFill="1" applyBorder="1"/>
    <xf numFmtId="0" fontId="28" fillId="2" borderId="12" xfId="0" applyNumberFormat="1" applyFont="1" applyFill="1" applyBorder="1" applyAlignment="1">
      <alignment vertical="top" wrapText="1" readingOrder="1"/>
    </xf>
    <xf numFmtId="0" fontId="7" fillId="2" borderId="12" xfId="0" applyNumberFormat="1" applyFont="1" applyFill="1" applyBorder="1" applyAlignment="1">
      <alignment horizontal="center" vertical="center" readingOrder="1"/>
    </xf>
    <xf numFmtId="167" fontId="9" fillId="2" borderId="12" xfId="0" applyNumberFormat="1" applyFont="1" applyFill="1" applyBorder="1" applyAlignment="1">
      <alignment vertical="top" wrapText="1" readingOrder="1"/>
    </xf>
    <xf numFmtId="166" fontId="0" fillId="2" borderId="12" xfId="0" applyNumberFormat="1" applyFill="1" applyBorder="1" applyAlignment="1">
      <alignment horizontal="center" vertical="center" readingOrder="1"/>
    </xf>
    <xf numFmtId="0" fontId="12" fillId="2" borderId="1" xfId="0" applyFont="1" applyFill="1" applyBorder="1" applyAlignment="1">
      <alignment horizontal="center" vertical="center"/>
    </xf>
    <xf numFmtId="166" fontId="54" fillId="2" borderId="12" xfId="0" applyNumberFormat="1" applyFont="1" applyFill="1" applyBorder="1" applyAlignment="1">
      <alignment horizontal="center" vertical="center" wrapText="1" readingOrder="1"/>
    </xf>
    <xf numFmtId="166" fontId="54" fillId="2" borderId="12" xfId="1" applyNumberFormat="1" applyFont="1" applyFill="1" applyBorder="1" applyAlignment="1" applyProtection="1">
      <alignment horizontal="center" vertical="center" wrapText="1"/>
      <protection locked="0"/>
    </xf>
    <xf numFmtId="166" fontId="54" fillId="2" borderId="11" xfId="3" applyNumberFormat="1" applyFont="1" applyFill="1" applyBorder="1" applyAlignment="1" applyProtection="1">
      <alignment horizontal="center" vertical="center" wrapText="1"/>
    </xf>
    <xf numFmtId="166" fontId="54" fillId="2" borderId="12" xfId="1" applyNumberFormat="1" applyFont="1" applyFill="1" applyBorder="1" applyAlignment="1" applyProtection="1">
      <alignment horizontal="center" vertical="center" wrapText="1"/>
    </xf>
    <xf numFmtId="166" fontId="54" fillId="2" borderId="12" xfId="6" applyNumberFormat="1" applyFont="1" applyFill="1" applyBorder="1" applyAlignment="1" applyProtection="1">
      <alignment horizontal="center" vertical="center" wrapText="1"/>
      <protection locked="0"/>
    </xf>
    <xf numFmtId="166" fontId="54" fillId="2" borderId="12" xfId="1" applyNumberFormat="1" applyFont="1" applyFill="1" applyBorder="1" applyAlignment="1" applyProtection="1">
      <alignment horizontal="center" wrapText="1"/>
    </xf>
    <xf numFmtId="166" fontId="54" fillId="2" borderId="12" xfId="1" applyNumberFormat="1" applyFont="1" applyFill="1" applyBorder="1" applyAlignment="1" applyProtection="1">
      <alignment horizontal="center" wrapText="1"/>
      <protection locked="0"/>
    </xf>
    <xf numFmtId="166" fontId="54" fillId="2" borderId="11" xfId="1" applyNumberFormat="1" applyFont="1" applyFill="1" applyBorder="1" applyAlignment="1" applyProtection="1">
      <alignment horizontal="center" wrapText="1"/>
      <protection locked="0"/>
    </xf>
    <xf numFmtId="166" fontId="54" fillId="2" borderId="12" xfId="5" applyNumberFormat="1" applyFont="1" applyFill="1" applyBorder="1" applyAlignment="1" applyProtection="1">
      <alignment horizontal="center"/>
    </xf>
    <xf numFmtId="0" fontId="24" fillId="2" borderId="12" xfId="0" applyFont="1" applyFill="1" applyBorder="1" applyAlignment="1">
      <alignment horizontal="right"/>
    </xf>
    <xf numFmtId="3" fontId="24" fillId="2" borderId="12" xfId="0" applyNumberFormat="1" applyFont="1" applyFill="1" applyBorder="1" applyAlignment="1">
      <alignment horizontal="center" vertical="center"/>
    </xf>
    <xf numFmtId="3" fontId="24" fillId="2" borderId="12" xfId="0" applyNumberFormat="1" applyFont="1" applyFill="1" applyBorder="1"/>
    <xf numFmtId="9" fontId="24" fillId="2" borderId="12" xfId="2" applyNumberFormat="1" applyFont="1" applyFill="1" applyBorder="1"/>
    <xf numFmtId="9" fontId="24" fillId="2" borderId="12" xfId="2" applyFont="1" applyFill="1" applyBorder="1"/>
    <xf numFmtId="166" fontId="24" fillId="2" borderId="12" xfId="0" applyNumberFormat="1" applyFont="1" applyFill="1" applyBorder="1"/>
    <xf numFmtId="172" fontId="24" fillId="2" borderId="12" xfId="2" applyNumberFormat="1" applyFont="1" applyFill="1" applyBorder="1"/>
    <xf numFmtId="0" fontId="30" fillId="2" borderId="12" xfId="0" applyFont="1" applyFill="1" applyBorder="1" applyAlignment="1">
      <alignment horizontal="right"/>
    </xf>
    <xf numFmtId="0" fontId="4" fillId="2" borderId="12" xfId="0" applyFont="1" applyFill="1" applyBorder="1" applyAlignment="1" applyProtection="1">
      <alignment horizontal="left" vertical="center" wrapText="1" indent="3"/>
      <protection locked="0"/>
    </xf>
    <xf numFmtId="166" fontId="0" fillId="2" borderId="12" xfId="0" applyNumberFormat="1" applyFont="1" applyFill="1" applyBorder="1"/>
    <xf numFmtId="0" fontId="4" fillId="2" borderId="12" xfId="0" applyFont="1" applyFill="1" applyBorder="1" applyAlignment="1" applyProtection="1">
      <alignment horizontal="left" vertical="center" wrapText="1" indent="2"/>
      <protection locked="0"/>
    </xf>
    <xf numFmtId="0" fontId="0" fillId="2" borderId="12" xfId="0" applyFill="1" applyBorder="1"/>
    <xf numFmtId="166" fontId="0" fillId="2" borderId="12" xfId="0" applyNumberFormat="1" applyFill="1" applyBorder="1"/>
    <xf numFmtId="9" fontId="0" fillId="2" borderId="12" xfId="2" applyNumberFormat="1" applyFont="1" applyFill="1" applyBorder="1"/>
    <xf numFmtId="9" fontId="0" fillId="0" borderId="12" xfId="2" applyNumberFormat="1" applyFont="1" applyFill="1" applyBorder="1"/>
    <xf numFmtId="172" fontId="24" fillId="2" borderId="12" xfId="2" applyNumberFormat="1" applyFont="1" applyFill="1" applyBorder="1" applyAlignment="1">
      <alignment horizontal="center" vertical="center"/>
    </xf>
    <xf numFmtId="166" fontId="0" fillId="2" borderId="0" xfId="0" applyNumberFormat="1" applyFill="1" applyBorder="1"/>
    <xf numFmtId="166" fontId="55" fillId="2" borderId="12" xfId="0" applyNumberFormat="1" applyFont="1" applyFill="1" applyBorder="1" applyAlignment="1">
      <alignment horizontal="center" vertical="center" wrapText="1" readingOrder="1"/>
    </xf>
    <xf numFmtId="166" fontId="56" fillId="2" borderId="12" xfId="0" applyNumberFormat="1" applyFont="1" applyFill="1" applyBorder="1" applyAlignment="1">
      <alignment horizontal="center" vertical="center" wrapText="1" readingOrder="1"/>
    </xf>
    <xf numFmtId="166" fontId="58" fillId="2" borderId="12" xfId="0" applyNumberFormat="1" applyFont="1" applyFill="1" applyBorder="1" applyAlignment="1">
      <alignment horizontal="center" vertical="center" wrapText="1" readingOrder="1"/>
    </xf>
    <xf numFmtId="0" fontId="57" fillId="2" borderId="12" xfId="0" applyNumberFormat="1" applyFont="1" applyFill="1" applyBorder="1" applyAlignment="1">
      <alignment horizontal="left" vertical="center" wrapText="1" indent="1" readingOrder="1"/>
    </xf>
    <xf numFmtId="0" fontId="59" fillId="2" borderId="12" xfId="0" applyFont="1" applyFill="1" applyBorder="1" applyAlignment="1">
      <alignment horizontal="center" vertical="center" wrapText="1"/>
    </xf>
    <xf numFmtId="168" fontId="29" fillId="2" borderId="12" xfId="1" applyNumberFormat="1" applyFont="1" applyFill="1" applyBorder="1" applyAlignment="1">
      <alignment horizontal="left" vertical="center" wrapText="1"/>
    </xf>
    <xf numFmtId="168" fontId="61" fillId="2" borderId="12" xfId="1" applyNumberFormat="1" applyFont="1" applyFill="1" applyBorder="1" applyAlignment="1">
      <alignment horizontal="left" vertical="center" wrapText="1"/>
    </xf>
    <xf numFmtId="0" fontId="60" fillId="2" borderId="12" xfId="0" applyFont="1" applyFill="1" applyBorder="1" applyAlignment="1">
      <alignment horizontal="center" vertical="center" wrapText="1"/>
    </xf>
    <xf numFmtId="177" fontId="0" fillId="2" borderId="0" xfId="0" applyNumberFormat="1" applyFill="1" applyBorder="1" applyAlignment="1">
      <alignment wrapText="1"/>
    </xf>
    <xf numFmtId="168" fontId="51" fillId="2" borderId="12" xfId="1" applyNumberFormat="1" applyFont="1" applyFill="1" applyBorder="1" applyAlignment="1">
      <alignment horizontal="center" vertical="center" wrapText="1"/>
    </xf>
    <xf numFmtId="176" fontId="0" fillId="2" borderId="0" xfId="0" applyNumberFormat="1" applyFill="1" applyBorder="1" applyAlignment="1">
      <alignment wrapText="1"/>
    </xf>
    <xf numFmtId="0" fontId="60" fillId="2" borderId="0" xfId="0" applyFont="1" applyFill="1" applyBorder="1" applyAlignment="1">
      <alignment horizontal="center" vertical="center" wrapText="1"/>
    </xf>
    <xf numFmtId="0" fontId="60" fillId="2" borderId="0" xfId="0" applyFont="1" applyFill="1" applyBorder="1" applyAlignment="1">
      <alignment horizontal="left" vertical="center" wrapText="1"/>
    </xf>
    <xf numFmtId="168" fontId="29" fillId="2" borderId="0" xfId="1" applyNumberFormat="1" applyFont="1" applyFill="1" applyBorder="1" applyAlignment="1">
      <alignment horizontal="left" vertical="center" wrapText="1"/>
    </xf>
    <xf numFmtId="168" fontId="61" fillId="2" borderId="0" xfId="1" applyNumberFormat="1" applyFont="1" applyFill="1" applyBorder="1" applyAlignment="1">
      <alignment horizontal="left" vertical="center" wrapText="1"/>
    </xf>
    <xf numFmtId="0" fontId="47" fillId="2" borderId="12" xfId="0" applyFont="1" applyFill="1" applyBorder="1" applyAlignment="1">
      <alignment horizontal="center" vertical="center" wrapText="1"/>
    </xf>
    <xf numFmtId="176" fontId="47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73" fontId="62" fillId="2" borderId="12" xfId="0" applyNumberFormat="1" applyFont="1" applyFill="1" applyBorder="1" applyAlignment="1">
      <alignment horizontal="center" vertical="center"/>
    </xf>
    <xf numFmtId="0" fontId="52" fillId="2" borderId="12" xfId="0" applyFont="1" applyFill="1" applyBorder="1" applyAlignment="1">
      <alignment horizontal="center" vertical="center"/>
    </xf>
    <xf numFmtId="173" fontId="53" fillId="2" borderId="0" xfId="0" applyNumberFormat="1" applyFont="1" applyFill="1"/>
    <xf numFmtId="0" fontId="63" fillId="2" borderId="12" xfId="0" applyFont="1" applyFill="1" applyBorder="1" applyAlignment="1">
      <alignment vertical="center"/>
    </xf>
    <xf numFmtId="0" fontId="63" fillId="2" borderId="12" xfId="0" applyFont="1" applyFill="1" applyBorder="1" applyAlignment="1"/>
    <xf numFmtId="173" fontId="62" fillId="2" borderId="12" xfId="0" applyNumberFormat="1" applyFont="1" applyFill="1" applyBorder="1" applyAlignment="1">
      <alignment horizontal="center"/>
    </xf>
    <xf numFmtId="167" fontId="34" fillId="2" borderId="12" xfId="0" applyNumberFormat="1" applyFont="1" applyFill="1" applyBorder="1" applyAlignment="1">
      <alignment horizontal="center" vertical="center" wrapText="1" readingOrder="1"/>
    </xf>
    <xf numFmtId="0" fontId="46" fillId="2" borderId="0" xfId="0" applyFont="1" applyFill="1" applyBorder="1" applyAlignment="1">
      <alignment horizontal="center" vertical="center"/>
    </xf>
    <xf numFmtId="0" fontId="51" fillId="2" borderId="12" xfId="0" applyFont="1" applyFill="1" applyBorder="1" applyAlignment="1">
      <alignment horizontal="left" vertical="center"/>
    </xf>
    <xf numFmtId="0" fontId="17" fillId="2" borderId="0" xfId="0" applyNumberFormat="1" applyFont="1" applyFill="1" applyBorder="1" applyAlignment="1">
      <alignment horizontal="center" vertical="center" wrapText="1" readingOrder="1"/>
    </xf>
    <xf numFmtId="166" fontId="58" fillId="2" borderId="12" xfId="1" applyNumberFormat="1" applyFont="1" applyFill="1" applyBorder="1" applyAlignment="1">
      <alignment horizontal="center" vertical="center"/>
    </xf>
    <xf numFmtId="0" fontId="57" fillId="2" borderId="12" xfId="0" applyNumberFormat="1" applyFont="1" applyFill="1" applyBorder="1" applyAlignment="1">
      <alignment horizontal="left" vertical="center" wrapText="1" readingOrder="1"/>
    </xf>
    <xf numFmtId="0" fontId="64" fillId="0" borderId="12" xfId="0" applyNumberFormat="1" applyFont="1" applyFill="1" applyBorder="1" applyAlignment="1">
      <alignment horizontal="left" vertical="top" wrapText="1" indent="1" readingOrder="1"/>
    </xf>
    <xf numFmtId="166" fontId="37" fillId="0" borderId="12" xfId="0" applyNumberFormat="1" applyFont="1" applyFill="1" applyBorder="1" applyAlignment="1">
      <alignment horizontal="center" vertical="center" wrapText="1" readingOrder="1"/>
    </xf>
    <xf numFmtId="172" fontId="37" fillId="0" borderId="12" xfId="2" applyNumberFormat="1" applyFont="1" applyFill="1" applyBorder="1" applyAlignment="1">
      <alignment horizontal="center" vertical="center" wrapText="1" readingOrder="1"/>
    </xf>
    <xf numFmtId="0" fontId="45" fillId="2" borderId="0" xfId="0" applyFont="1" applyFill="1" applyAlignment="1">
      <alignment horizontal="center" vertical="center"/>
    </xf>
    <xf numFmtId="0" fontId="65" fillId="2" borderId="12" xfId="0" applyNumberFormat="1" applyFont="1" applyFill="1" applyBorder="1" applyAlignment="1">
      <alignment horizontal="left" vertical="center" wrapText="1" readingOrder="1"/>
    </xf>
    <xf numFmtId="0" fontId="57" fillId="2" borderId="12" xfId="0" applyNumberFormat="1" applyFont="1" applyFill="1" applyBorder="1" applyAlignment="1">
      <alignment horizontal="left" vertical="top" wrapText="1" readingOrder="1"/>
    </xf>
    <xf numFmtId="166" fontId="9" fillId="2" borderId="12" xfId="0" applyNumberFormat="1" applyFont="1" applyFill="1" applyBorder="1" applyAlignment="1">
      <alignment horizontal="center" vertical="center" wrapText="1" readingOrder="1"/>
    </xf>
    <xf numFmtId="168" fontId="66" fillId="2" borderId="0" xfId="1" applyNumberFormat="1" applyFont="1" applyFill="1" applyBorder="1" applyAlignment="1">
      <alignment horizontal="right" wrapText="1"/>
    </xf>
    <xf numFmtId="0" fontId="26" fillId="2" borderId="12" xfId="0" applyNumberFormat="1" applyFont="1" applyFill="1" applyBorder="1" applyAlignment="1">
      <alignment horizontal="center" vertical="center" wrapText="1" readingOrder="1"/>
    </xf>
    <xf numFmtId="166" fontId="67" fillId="2" borderId="11" xfId="1" applyNumberFormat="1" applyFont="1" applyFill="1" applyBorder="1" applyAlignment="1" applyProtection="1">
      <alignment horizontal="center" wrapText="1"/>
      <protection locked="0"/>
    </xf>
    <xf numFmtId="166" fontId="68" fillId="2" borderId="12" xfId="1" applyNumberFormat="1" applyFont="1" applyFill="1" applyBorder="1" applyAlignment="1">
      <alignment horizontal="center" vertical="center"/>
    </xf>
    <xf numFmtId="0" fontId="65" fillId="2" borderId="12" xfId="0" applyNumberFormat="1" applyFont="1" applyFill="1" applyBorder="1" applyAlignment="1">
      <alignment horizontal="left" vertical="center" wrapText="1" indent="1" readingOrder="1"/>
    </xf>
    <xf numFmtId="166" fontId="65" fillId="2" borderId="12" xfId="0" applyNumberFormat="1" applyFont="1" applyFill="1" applyBorder="1" applyAlignment="1">
      <alignment horizontal="center" vertical="center" wrapText="1" readingOrder="1"/>
    </xf>
    <xf numFmtId="0" fontId="69" fillId="2" borderId="12" xfId="0" applyFont="1" applyFill="1" applyBorder="1" applyAlignment="1">
      <alignment horizontal="left" vertical="center" wrapText="1"/>
    </xf>
    <xf numFmtId="168" fontId="70" fillId="2" borderId="12" xfId="1" applyNumberFormat="1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vertical="center" wrapText="1"/>
    </xf>
    <xf numFmtId="0" fontId="45" fillId="2" borderId="20" xfId="0" applyFont="1" applyFill="1" applyBorder="1" applyAlignment="1">
      <alignment vertical="center" wrapText="1"/>
    </xf>
    <xf numFmtId="0" fontId="0" fillId="2" borderId="23" xfId="0" applyFont="1" applyFill="1" applyBorder="1" applyAlignment="1">
      <alignment vertical="center" wrapText="1"/>
    </xf>
    <xf numFmtId="0" fontId="53" fillId="2" borderId="23" xfId="0" applyFont="1" applyFill="1" applyBorder="1" applyAlignment="1">
      <alignment horizontal="center" vertical="center" wrapText="1"/>
    </xf>
    <xf numFmtId="168" fontId="61" fillId="2" borderId="24" xfId="1" applyNumberFormat="1" applyFont="1" applyFill="1" applyBorder="1" applyAlignment="1">
      <alignment horizontal="left" vertical="center" wrapText="1"/>
    </xf>
    <xf numFmtId="0" fontId="69" fillId="2" borderId="10" xfId="0" applyFont="1" applyFill="1" applyBorder="1" applyAlignment="1">
      <alignment horizontal="left" vertical="center" wrapText="1"/>
    </xf>
    <xf numFmtId="168" fontId="69" fillId="2" borderId="11" xfId="1" applyNumberFormat="1" applyFont="1" applyFill="1" applyBorder="1" applyAlignment="1">
      <alignment horizontal="left" vertical="center" wrapText="1"/>
    </xf>
    <xf numFmtId="0" fontId="69" fillId="2" borderId="16" xfId="0" applyFont="1" applyFill="1" applyBorder="1" applyAlignment="1">
      <alignment horizontal="left" vertical="center" wrapText="1"/>
    </xf>
    <xf numFmtId="168" fontId="69" fillId="2" borderId="15" xfId="1" applyNumberFormat="1" applyFont="1" applyFill="1" applyBorder="1" applyAlignment="1">
      <alignment horizontal="left" vertical="center" wrapText="1"/>
    </xf>
    <xf numFmtId="0" fontId="52" fillId="2" borderId="23" xfId="0" applyFont="1" applyFill="1" applyBorder="1" applyAlignment="1">
      <alignment horizontal="center" vertical="center"/>
    </xf>
    <xf numFmtId="0" fontId="52" fillId="2" borderId="10" xfId="0" applyFont="1" applyFill="1" applyBorder="1" applyAlignment="1"/>
    <xf numFmtId="173" fontId="50" fillId="2" borderId="11" xfId="0" applyNumberFormat="1" applyFont="1" applyFill="1" applyBorder="1" applyAlignment="1">
      <alignment horizontal="center"/>
    </xf>
    <xf numFmtId="0" fontId="17" fillId="2" borderId="23" xfId="0" applyNumberFormat="1" applyFont="1" applyFill="1" applyBorder="1" applyAlignment="1">
      <alignment horizontal="center" vertical="center" wrapText="1" readingOrder="1"/>
    </xf>
    <xf numFmtId="0" fontId="44" fillId="2" borderId="22" xfId="0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left" vertical="center" wrapText="1" readingOrder="1"/>
    </xf>
    <xf numFmtId="168" fontId="17" fillId="2" borderId="4" xfId="1" applyNumberFormat="1" applyFont="1" applyFill="1" applyBorder="1" applyAlignment="1">
      <alignment horizontal="left" vertical="center" wrapText="1" readingOrder="1"/>
    </xf>
    <xf numFmtId="0" fontId="17" fillId="2" borderId="16" xfId="0" applyNumberFormat="1" applyFont="1" applyFill="1" applyBorder="1" applyAlignment="1">
      <alignment horizontal="left" vertical="center" wrapText="1" readingOrder="1"/>
    </xf>
    <xf numFmtId="168" fontId="17" fillId="2" borderId="15" xfId="1" applyNumberFormat="1" applyFont="1" applyFill="1" applyBorder="1" applyAlignment="1">
      <alignment horizontal="left" vertical="center" wrapText="1" readingOrder="1"/>
    </xf>
    <xf numFmtId="0" fontId="45" fillId="2" borderId="25" xfId="0" applyFont="1" applyFill="1" applyBorder="1" applyAlignment="1">
      <alignment vertical="center" wrapText="1"/>
    </xf>
    <xf numFmtId="168" fontId="50" fillId="2" borderId="24" xfId="1" applyNumberFormat="1" applyFont="1" applyFill="1" applyBorder="1" applyAlignment="1">
      <alignment horizontal="center" vertical="center" wrapText="1"/>
    </xf>
    <xf numFmtId="168" fontId="50" fillId="2" borderId="15" xfId="1" applyNumberFormat="1" applyFont="1" applyFill="1" applyBorder="1" applyAlignment="1">
      <alignment horizontal="center" vertical="center" wrapText="1"/>
    </xf>
    <xf numFmtId="0" fontId="50" fillId="2" borderId="26" xfId="0" applyFont="1" applyFill="1" applyBorder="1" applyAlignment="1">
      <alignment horizontal="center" vertical="center" wrapText="1"/>
    </xf>
    <xf numFmtId="168" fontId="51" fillId="2" borderId="27" xfId="1" applyNumberFormat="1" applyFont="1" applyFill="1" applyBorder="1" applyAlignment="1">
      <alignment horizontal="center" vertical="center" wrapText="1"/>
    </xf>
    <xf numFmtId="168" fontId="69" fillId="2" borderId="28" xfId="1" applyNumberFormat="1" applyFont="1" applyFill="1" applyBorder="1" applyAlignment="1">
      <alignment horizontal="left" vertical="center" wrapText="1"/>
    </xf>
    <xf numFmtId="0" fontId="47" fillId="2" borderId="23" xfId="0" applyFont="1" applyFill="1" applyBorder="1"/>
    <xf numFmtId="0" fontId="10" fillId="0" borderId="2" xfId="0" applyNumberFormat="1" applyFont="1" applyFill="1" applyBorder="1" applyAlignment="1">
      <alignment horizontal="center" vertical="center" wrapText="1" readingOrder="1"/>
    </xf>
    <xf numFmtId="167" fontId="26" fillId="2" borderId="4" xfId="0" applyNumberFormat="1" applyFont="1" applyFill="1" applyBorder="1" applyAlignment="1">
      <alignment horizontal="center" wrapText="1" readingOrder="1"/>
    </xf>
    <xf numFmtId="0" fontId="45" fillId="2" borderId="16" xfId="0" applyFont="1" applyFill="1" applyBorder="1" applyAlignment="1">
      <alignment horizontal="center"/>
    </xf>
    <xf numFmtId="166" fontId="45" fillId="2" borderId="15" xfId="0" applyNumberFormat="1" applyFont="1" applyFill="1" applyBorder="1" applyAlignment="1">
      <alignment horizontal="center"/>
    </xf>
    <xf numFmtId="0" fontId="10" fillId="2" borderId="20" xfId="0" applyNumberFormat="1" applyFont="1" applyFill="1" applyBorder="1" applyAlignment="1">
      <alignment vertical="center" wrapText="1" readingOrder="1"/>
    </xf>
    <xf numFmtId="0" fontId="14" fillId="2" borderId="1" xfId="0" applyNumberFormat="1" applyFont="1" applyFill="1" applyBorder="1" applyAlignment="1">
      <alignment horizontal="center" vertical="center" wrapText="1" readingOrder="1"/>
    </xf>
    <xf numFmtId="0" fontId="14" fillId="2" borderId="5" xfId="0" applyNumberFormat="1" applyFont="1" applyFill="1" applyBorder="1" applyAlignment="1">
      <alignment horizontal="center" vertical="center" wrapText="1" readingOrder="1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45" fillId="2" borderId="0" xfId="0" applyFont="1" applyFill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45" fillId="2" borderId="20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45" fillId="2" borderId="4" xfId="0" applyFont="1" applyFill="1" applyBorder="1" applyAlignment="1">
      <alignment horizontal="center" vertical="center" wrapText="1"/>
    </xf>
    <xf numFmtId="0" fontId="10" fillId="2" borderId="0" xfId="0" applyNumberFormat="1" applyFont="1" applyFill="1" applyBorder="1" applyAlignment="1">
      <alignment horizontal="center" wrapText="1" readingOrder="1"/>
    </xf>
    <xf numFmtId="0" fontId="11" fillId="2" borderId="0" xfId="0" applyNumberFormat="1" applyFont="1" applyFill="1" applyBorder="1" applyAlignment="1">
      <alignment horizontal="center" vertical="center" wrapText="1" readingOrder="1"/>
    </xf>
  </cellXfs>
  <cellStyles count="11">
    <cellStyle name="Comma" xfId="1" builtinId="3"/>
    <cellStyle name="Comma 2" xfId="3"/>
    <cellStyle name="Comma 2 2" xfId="9"/>
    <cellStyle name="Comma 3" xfId="6"/>
    <cellStyle name="Comma 4" xfId="8"/>
    <cellStyle name="Comma 7" xfId="4"/>
    <cellStyle name="Îáû÷íûé_ÐÎÌÀÍ--Ø-8" xfId="10"/>
    <cellStyle name="Normal" xfId="0" builtinId="0"/>
    <cellStyle name="Normal 2" xfId="5"/>
    <cellStyle name="Normal 3 2" xfId="7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ka-GE" sz="1000" b="1" i="0" u="none" strike="noStrike" baseline="0">
                <a:effectLst/>
              </a:rPr>
              <a:t>ლენტეხის </a:t>
            </a:r>
            <a:r>
              <a:rPr lang="ka-GE" sz="1000"/>
              <a:t>მუნიციპალიტეტის ბიუჯეტის შემოსულობები </a:t>
            </a:r>
            <a:r>
              <a:rPr lang="ka-GE" sz="1000" b="1" i="0" u="none" strike="noStrike" baseline="0">
                <a:effectLst/>
              </a:rPr>
              <a:t>2021-2023 </a:t>
            </a:r>
            <a:r>
              <a:rPr lang="ka-GE" sz="1000"/>
              <a:t>წლებში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951723227228695"/>
          <c:y val="0.13752619179787112"/>
          <c:w val="0.76774939320208957"/>
          <c:h val="0.70476584765289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შემოსავლები!$B$51</c:f>
              <c:strCache>
                <c:ptCount val="1"/>
                <c:pt idx="0">
                  <c:v>სულ შემოსულობები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1.7213196568172621E-3"/>
                  <c:y val="-2.9031676182029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08B-4626-B6A2-D4F49B2C4C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შემოსავლები!$C$50:$E$50</c:f>
              <c:numCache>
                <c:formatCode>0_ ;\-0\ 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შემოსავლები!$C$51:$E$51</c:f>
              <c:numCache>
                <c:formatCode>#,##0.0</c:formatCode>
                <c:ptCount val="3"/>
                <c:pt idx="0">
                  <c:v>10154.9</c:v>
                </c:pt>
                <c:pt idx="1">
                  <c:v>15295</c:v>
                </c:pt>
                <c:pt idx="2">
                  <c:v>15944.8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8B-4626-B6A2-D4F49B2C4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axId val="220126720"/>
        <c:axId val="220979200"/>
      </c:barChart>
      <c:lineChart>
        <c:grouping val="standard"/>
        <c:varyColors val="0"/>
        <c:ser>
          <c:idx val="1"/>
          <c:order val="1"/>
          <c:tx>
            <c:strRef>
              <c:f>შემოსავლები!$B$52</c:f>
              <c:strCache>
                <c:ptCount val="1"/>
                <c:pt idx="0">
                  <c:v>საკუთარი შემოსავლების წილი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შემოსავლები!$C$50:$E$50</c:f>
              <c:numCache>
                <c:formatCode>0_ ;\-0\ 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შემოსავლები!$C$52:$E$52</c:f>
              <c:numCache>
                <c:formatCode>0.0%</c:formatCode>
                <c:ptCount val="3"/>
                <c:pt idx="0">
                  <c:v>0.37131827984519788</c:v>
                </c:pt>
                <c:pt idx="1">
                  <c:v>0.37773128473357304</c:v>
                </c:pt>
                <c:pt idx="2">
                  <c:v>0.41639280517786365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B-4626-B6A2-D4F49B2C4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996096"/>
        <c:axId val="220979776"/>
      </c:lineChart>
      <c:catAx>
        <c:axId val="220126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0979200"/>
        <c:crosses val="autoZero"/>
        <c:auto val="1"/>
        <c:lblAlgn val="ctr"/>
        <c:lblOffset val="100"/>
        <c:noMultiLvlLbl val="0"/>
      </c:catAx>
      <c:valAx>
        <c:axId val="220979200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ka-GE"/>
                  <a:t>ათასი ლარი</a:t>
                </a:r>
              </a:p>
            </c:rich>
          </c:tx>
          <c:layout/>
          <c:overlay val="0"/>
        </c:title>
        <c:numFmt formatCode="#,##0.0" sourceLinked="1"/>
        <c:majorTickMark val="none"/>
        <c:minorTickMark val="none"/>
        <c:tickLblPos val="nextTo"/>
        <c:crossAx val="220126720"/>
        <c:crosses val="autoZero"/>
        <c:crossBetween val="between"/>
      </c:valAx>
      <c:valAx>
        <c:axId val="220979776"/>
        <c:scaling>
          <c:orientation val="minMax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crossAx val="220996096"/>
        <c:crosses val="max"/>
        <c:crossBetween val="between"/>
      </c:valAx>
      <c:catAx>
        <c:axId val="220996096"/>
        <c:scaling>
          <c:orientation val="minMax"/>
        </c:scaling>
        <c:delete val="1"/>
        <c:axPos val="b"/>
        <c:numFmt formatCode="0_ ;\-0\ " sourceLinked="1"/>
        <c:majorTickMark val="out"/>
        <c:minorTickMark val="none"/>
        <c:tickLblPos val="none"/>
        <c:crossAx val="220979776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ka-GE" sz="960" b="1" i="0" u="none" strike="noStrike" baseline="0">
                <a:effectLst/>
              </a:rPr>
              <a:t>ონის</a:t>
            </a:r>
            <a:r>
              <a:rPr lang="ka-GE"/>
              <a:t> მუნიციპალიტეტის 2024 წლის ბიუჯეტის პრიორიტეტები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4"/>
          <c:dLbls>
            <c:dLbl>
              <c:idx val="4"/>
              <c:layout>
                <c:manualLayout>
                  <c:x val="-8.7828910086806933E-2"/>
                  <c:y val="0.138674332375119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655-4E53-BBAA-496336D08888}"/>
                </c:ext>
              </c:extLst>
            </c:dLbl>
            <c:dLbl>
              <c:idx val="5"/>
              <c:layout>
                <c:manualLayout>
                  <c:x val="-0.18444006999125151"/>
                  <c:y val="4.59725867599883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655-4E53-BBAA-496336D0888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'ხარჯები სულ'!$B$80:$B$85</c:f>
              <c:strCache>
                <c:ptCount val="6"/>
                <c:pt idx="0">
                  <c:v>მმართველობა</c:v>
                </c:pt>
                <c:pt idx="1">
                  <c:v>ინფრასტრუქტურა</c:v>
                </c:pt>
                <c:pt idx="2">
                  <c:v>დასუფთავება და გარემოს დაცვა</c:v>
                </c:pt>
                <c:pt idx="3">
                  <c:v>განათლება</c:v>
                </c:pt>
                <c:pt idx="4">
                  <c:v>კულტურა, ახალგაზრდობა და სპორტი</c:v>
                </c:pt>
                <c:pt idx="5">
                  <c:v>ჯანდაცვა და სოციალური უზრუნველყოფა</c:v>
                </c:pt>
              </c:strCache>
            </c:strRef>
          </c:cat>
          <c:val>
            <c:numRef>
              <c:f>'ხარჯები სულ'!$C$80:$C$85</c:f>
              <c:numCache>
                <c:formatCode>_-* #,##0.0\ _L_a_r_i_-;\-* #,##0.0\ _L_a_r_i_-;_-* "-"??\ _L_a_r_i_-;_-@_-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55-4E53-BBAA-496336D0888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000" b="1"/>
              <a:t>ლენტეხის მუნიციპალიტეტის 2021-2023 წლების ბიუჯეტის ხარჯები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'ხარჯები სულ'!$B$11</c:f>
              <c:strCache>
                <c:ptCount val="1"/>
                <c:pt idx="0">
                  <c:v>სულ ასიგნებები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'ხარჯები სულ'!$C$10:$E$10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'ხარჯები სულ'!$C$11:$E$11</c:f>
              <c:numCache>
                <c:formatCode>#,##0.0</c:formatCode>
                <c:ptCount val="3"/>
                <c:pt idx="0">
                  <c:v>9244</c:v>
                </c:pt>
                <c:pt idx="1">
                  <c:v>11755.800000000003</c:v>
                </c:pt>
                <c:pt idx="2">
                  <c:v>17145.34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A-4E24-A78F-CBBCB0753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6781608"/>
        <c:axId val="696789808"/>
      </c:barChart>
      <c:catAx>
        <c:axId val="69678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789808"/>
        <c:crosses val="autoZero"/>
        <c:auto val="1"/>
        <c:lblAlgn val="ctr"/>
        <c:lblOffset val="100"/>
        <c:noMultiLvlLbl val="0"/>
      </c:catAx>
      <c:valAx>
        <c:axId val="69678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a-GE" b="1"/>
                  <a:t>ათასი ლარი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781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j-lt"/>
                <a:ea typeface="+mn-ea"/>
                <a:cs typeface="+mn-cs"/>
              </a:defRPr>
            </a:pPr>
            <a:r>
              <a:rPr lang="ka-GE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j-lt"/>
                <a:ea typeface="+mn-ea"/>
                <a:cs typeface="+mn-cs"/>
              </a:rPr>
              <a:t>მმართველობა და საერთო დანიშნულების ხარჯები - 2023 წელი</a:t>
            </a:r>
            <a:endPara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j-lt"/>
              <a:ea typeface="+mn-ea"/>
              <a:cs typeface="+mn-cs"/>
            </a:endParaRP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460338487298793E-2"/>
          <c:y val="0.19220919366503375"/>
          <c:w val="0.81388888888889088"/>
          <c:h val="0.67801254009915424"/>
        </c:manualLayout>
      </c:layout>
      <c:pie3DChart>
        <c:varyColors val="1"/>
        <c:ser>
          <c:idx val="0"/>
          <c:order val="0"/>
          <c:explosion val="10"/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0-FFD1-41A5-85C9-83CBC5EDADA1}"/>
              </c:ext>
            </c:extLst>
          </c:dPt>
          <c:dLbls>
            <c:dLbl>
              <c:idx val="0"/>
              <c:layout>
                <c:manualLayout>
                  <c:x val="0.1908003328852185"/>
                  <c:y val="0.382289663641576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DE6-4C3F-A38D-F9A11A617450}"/>
                </c:ext>
              </c:extLst>
            </c:dLbl>
            <c:dLbl>
              <c:idx val="1"/>
              <c:layout>
                <c:manualLayout>
                  <c:x val="-0.14146162217527686"/>
                  <c:y val="-8.01948832670227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FD1-41A5-85C9-83CBC5EDADA1}"/>
                </c:ext>
              </c:extLst>
            </c:dLbl>
            <c:dLbl>
              <c:idx val="2"/>
              <c:layout>
                <c:manualLayout>
                  <c:x val="-0.21458742139571166"/>
                  <c:y val="0.196227746358495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E6-4C3F-A38D-F9A11A617450}"/>
                </c:ext>
              </c:extLst>
            </c:dLbl>
            <c:dLbl>
              <c:idx val="3"/>
              <c:layout>
                <c:manualLayout>
                  <c:x val="-0.10701845582335096"/>
                  <c:y val="-6.9174955901874858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E6-4C3F-A38D-F9A11A617450}"/>
                </c:ext>
              </c:extLst>
            </c:dLbl>
            <c:dLbl>
              <c:idx val="4"/>
              <c:layout>
                <c:manualLayout>
                  <c:x val="0.21659400246570834"/>
                  <c:y val="3.81833694936740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E6-4C3F-A38D-F9A11A6174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მმართველობა!$B$4:$B$7</c:f>
              <c:strCache>
                <c:ptCount val="4"/>
                <c:pt idx="0">
                  <c:v>საკრებულო</c:v>
                </c:pt>
                <c:pt idx="1">
                  <c:v>მერია</c:v>
                </c:pt>
                <c:pt idx="2">
                  <c:v>სამხედრო აღრიცხვა</c:v>
                </c:pt>
                <c:pt idx="3">
                  <c:v>საერთო დანიშნულების ხარჯები</c:v>
                </c:pt>
              </c:strCache>
            </c:strRef>
          </c:cat>
          <c:val>
            <c:numRef>
              <c:f>მმართველობა!$C$4:$C$7</c:f>
              <c:numCache>
                <c:formatCode>#,##0.0</c:formatCode>
                <c:ptCount val="4"/>
                <c:pt idx="0">
                  <c:v>980.12</c:v>
                </c:pt>
                <c:pt idx="1">
                  <c:v>3651.77</c:v>
                </c:pt>
                <c:pt idx="2">
                  <c:v>104.8</c:v>
                </c:pt>
                <c:pt idx="3">
                  <c:v>256.63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E6-4C3F-A38D-F9A11A61745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ka-GE" sz="1050" b="1" i="0" u="none" strike="noStrike" baseline="0">
                <a:effectLst/>
              </a:rPr>
              <a:t>მმართველობა და საერთო დანიშნულების ხარჯები </a:t>
            </a:r>
            <a:r>
              <a:rPr lang="ka-GE" sz="1050" b="1">
                <a:latin typeface="+mj-lt"/>
              </a:rPr>
              <a:t>2021-2023 წლები </a:t>
            </a:r>
            <a:endParaRPr lang="ka-GE" sz="1050" b="0" baseline="0">
              <a:latin typeface="+mj-lt"/>
            </a:endParaRPr>
          </a:p>
        </c:rich>
      </c:tx>
      <c:layout>
        <c:manualLayout>
          <c:xMode val="edge"/>
          <c:yMode val="edge"/>
          <c:x val="0.18537330813858205"/>
          <c:y val="1.9665683382497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მმართველობა!$B$11</c:f>
              <c:strCache>
                <c:ptCount val="1"/>
                <c:pt idx="0">
                  <c:v>მმართველობა და საერთო დანიშნულების ხარჯები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7.7902615596440378E-2"/>
                  <c:y val="-4.71976401179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8D7-440C-ABF5-F46BA538EB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მმართველობა!$C$10:$E$10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მმართველობა!$C$11:$E$11</c:f>
              <c:numCache>
                <c:formatCode>#,##0.0</c:formatCode>
                <c:ptCount val="3"/>
                <c:pt idx="0">
                  <c:v>2212.1999999999998</c:v>
                </c:pt>
                <c:pt idx="1">
                  <c:v>2493.4</c:v>
                </c:pt>
                <c:pt idx="2">
                  <c:v>4993.32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B-49AC-9A3D-20BDF6BE4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1345696"/>
        <c:axId val="1481349024"/>
      </c:barChart>
      <c:lineChart>
        <c:grouping val="standard"/>
        <c:varyColors val="0"/>
        <c:ser>
          <c:idx val="1"/>
          <c:order val="1"/>
          <c:tx>
            <c:strRef>
              <c:f>მმართველობა!$B$12</c:f>
              <c:strCache>
                <c:ptCount val="1"/>
                <c:pt idx="0">
                  <c:v>მმართველობითი ხარჯების წილი მთლიან გადასახდელებში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7.8662733529990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A6F-4373-B9BB-B78BB3D837E5}"/>
                </c:ext>
              </c:extLst>
            </c:dLbl>
            <c:dLbl>
              <c:idx val="1"/>
              <c:layout>
                <c:manualLayout>
                  <c:x val="3.9950059280225755E-2"/>
                  <c:y val="1.966568338249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A6F-4373-B9BB-B78BB3D837E5}"/>
                </c:ext>
              </c:extLst>
            </c:dLbl>
            <c:dLbl>
              <c:idx val="2"/>
              <c:layout>
                <c:manualLayout>
                  <c:x val="3.5955053352203184E-2"/>
                  <c:y val="1.1799410029498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A6F-4373-B9BB-B78BB3D837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მმართველობა!$C$10:$E$10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მმართველობა!$C$12:$E$12</c:f>
              <c:numCache>
                <c:formatCode>0.0%</c:formatCode>
                <c:ptCount val="3"/>
                <c:pt idx="0">
                  <c:v>0.23931198615318042</c:v>
                </c:pt>
                <c:pt idx="1">
                  <c:v>0.21209955936644034</c:v>
                </c:pt>
                <c:pt idx="2">
                  <c:v>0.29123481949031049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B-49AC-9A3D-20BDF6BE4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907312"/>
        <c:axId val="1103908144"/>
      </c:lineChart>
      <c:catAx>
        <c:axId val="148134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1349024"/>
        <c:crosses val="autoZero"/>
        <c:auto val="1"/>
        <c:lblAlgn val="ctr"/>
        <c:lblOffset val="100"/>
        <c:noMultiLvlLbl val="0"/>
      </c:catAx>
      <c:valAx>
        <c:axId val="14813490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a-GE" sz="900" b="0"/>
                  <a:t>ათასი ლარი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1345696"/>
        <c:crosses val="autoZero"/>
        <c:crossBetween val="between"/>
      </c:valAx>
      <c:valAx>
        <c:axId val="1103908144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3907312"/>
        <c:crosses val="max"/>
        <c:crossBetween val="between"/>
      </c:valAx>
      <c:catAx>
        <c:axId val="110390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3908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000">
                <a:latin typeface="+mj-lt"/>
                <a:cs typeface="Times New Roman" panose="02020603050405020304" pitchFamily="18" charset="0"/>
              </a:rPr>
              <a:t>ინფრასტრუქტურის განვითარების პრიორიტეტის პროგრამები</a:t>
            </a:r>
            <a:r>
              <a:rPr lang="en-US" sz="1000">
                <a:latin typeface="Times New Roman" panose="02020603050405020304" pitchFamily="18" charset="0"/>
                <a:cs typeface="Times New Roman" panose="02020603050405020304" pitchFamily="18" charset="0"/>
              </a:rPr>
              <a:t> - 202</a:t>
            </a:r>
            <a:r>
              <a:rPr lang="ka-GE" sz="1000">
                <a:latin typeface="Times New Roman" panose="02020603050405020304" pitchFamily="18" charset="0"/>
                <a:cs typeface="Times New Roman" panose="02020603050405020304" pitchFamily="18" charset="0"/>
              </a:rPr>
              <a:t>3</a:t>
            </a:r>
            <a:r>
              <a:rPr lang="en-US" sz="100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ka-GE" sz="1000">
                <a:latin typeface="+mj-lt"/>
                <a:cs typeface="Times New Roman" panose="02020603050405020304" pitchFamily="18" charset="0"/>
              </a:rPr>
              <a:t>წელი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3839931885908897"/>
          <c:y val="2.904865649963689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4412-46B3-B741-0E1E17A2D1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4412-46B3-B741-0E1E17A2D1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4412-46B3-B741-0E1E17A2D1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4412-46B3-B741-0E1E17A2D1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4F56-4EAC-A670-B515CEC130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4F56-4EAC-A670-B515CEC130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4F56-4EAC-A670-B515CEC130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4F56-4EAC-A670-B515CEC130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9424-4B36-BCE3-ED74BA1BB4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328F-4D64-BC94-F32E0E00350A}"/>
              </c:ext>
            </c:extLst>
          </c:dPt>
          <c:dLbls>
            <c:dLbl>
              <c:idx val="0"/>
              <c:layout>
                <c:manualLayout>
                  <c:x val="1.1919965942954448E-2"/>
                  <c:y val="0.25813690400999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412-46B3-B741-0E1E17A2D115}"/>
                </c:ext>
              </c:extLst>
            </c:dLbl>
            <c:dLbl>
              <c:idx val="1"/>
              <c:layout>
                <c:manualLayout>
                  <c:x val="-5.9846274005021419E-2"/>
                  <c:y val="2.9422431821690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412-46B3-B741-0E1E17A2D115}"/>
                </c:ext>
              </c:extLst>
            </c:dLbl>
            <c:dLbl>
              <c:idx val="2"/>
              <c:layout>
                <c:manualLayout>
                  <c:x val="-5.9966278161589955E-2"/>
                  <c:y val="5.6199418922902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412-46B3-B741-0E1E17A2D115}"/>
                </c:ext>
              </c:extLst>
            </c:dLbl>
            <c:dLbl>
              <c:idx val="3"/>
              <c:layout>
                <c:manualLayout>
                  <c:x val="-0.12237527780291832"/>
                  <c:y val="0.112233216837200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412-46B3-B741-0E1E17A2D115}"/>
                </c:ext>
              </c:extLst>
            </c:dLbl>
            <c:dLbl>
              <c:idx val="4"/>
              <c:layout>
                <c:manualLayout>
                  <c:x val="-0.16649054883465236"/>
                  <c:y val="6.82594354850028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F56-4EAC-A670-B515CEC130F3}"/>
                </c:ext>
              </c:extLst>
            </c:dLbl>
            <c:dLbl>
              <c:idx val="5"/>
              <c:layout>
                <c:manualLayout>
                  <c:x val="-6.4708386547467009E-2"/>
                  <c:y val="1.47321290721012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F56-4EAC-A670-B515CEC130F3}"/>
                </c:ext>
              </c:extLst>
            </c:dLbl>
            <c:dLbl>
              <c:idx val="6"/>
              <c:layout>
                <c:manualLayout>
                  <c:x val="0.26564495530012761"/>
                  <c:y val="2.34387412803345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F56-4EAC-A670-B515CEC130F3}"/>
                </c:ext>
              </c:extLst>
            </c:dLbl>
            <c:dLbl>
              <c:idx val="7"/>
              <c:layout>
                <c:manualLayout>
                  <c:x val="0.41379310344827597"/>
                  <c:y val="5.809731299927378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56-4EAC-A670-B515CEC130F3}"/>
                </c:ext>
              </c:extLst>
            </c:dLbl>
            <c:dLbl>
              <c:idx val="8"/>
              <c:layout>
                <c:manualLayout>
                  <c:x val="0.25713069391230298"/>
                  <c:y val="-1.74291938997821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424-4B36-BCE3-ED74BA1BB4BF}"/>
                </c:ext>
              </c:extLst>
            </c:dLbl>
            <c:dLbl>
              <c:idx val="9"/>
              <c:layout>
                <c:manualLayout>
                  <c:x val="0.12941677309493407"/>
                  <c:y val="1.18782479584261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28F-4D64-BC94-F32E0E0035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ინფრასტრუქტურა!$B$16:$B$22</c:f>
              <c:strCache>
                <c:ptCount val="7"/>
                <c:pt idx="0">
                  <c:v>საგზაო ინფრასტრუქტურა</c:v>
                </c:pt>
                <c:pt idx="1">
                  <c:v>წყლის სისტემები</c:v>
                </c:pt>
                <c:pt idx="2">
                  <c:v>გარე განათება</c:v>
                </c:pt>
                <c:pt idx="3">
                  <c:v>კეთილმოწყობა</c:v>
                </c:pt>
                <c:pt idx="4">
                  <c:v>საპროექტო დოკუმენტაცია და ზედამხედველობა</c:v>
                </c:pt>
                <c:pt idx="5">
                  <c:v>სოფლის მხარდაჭერის პროგრამა</c:v>
                </c:pt>
                <c:pt idx="6">
                  <c:v>სოფლის მეურნეობის მომსახურების ცენტრი</c:v>
                </c:pt>
              </c:strCache>
            </c:strRef>
          </c:cat>
          <c:val>
            <c:numRef>
              <c:f>ინფრასტრუქტურა!$C$16:$C$22</c:f>
              <c:numCache>
                <c:formatCode>_-* #,##0.0\ _L_a_r_i_-;\-* #,##0.0\ _L_a_r_i_-;_-* "-"??\ _L_a_r_i_-;_-@_-</c:formatCode>
                <c:ptCount val="7"/>
                <c:pt idx="0">
                  <c:v>4865.2700000000004</c:v>
                </c:pt>
                <c:pt idx="1">
                  <c:v>1688.82</c:v>
                </c:pt>
                <c:pt idx="2">
                  <c:v>131.66999999999999</c:v>
                </c:pt>
                <c:pt idx="3">
                  <c:v>1553.21</c:v>
                </c:pt>
                <c:pt idx="4">
                  <c:v>309.22000000000003</c:v>
                </c:pt>
                <c:pt idx="5">
                  <c:v>601.46</c:v>
                </c:pt>
                <c:pt idx="6">
                  <c:v>91.27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2-46B3-B741-0E1E17A2D11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000" b="1"/>
              <a:t>ინფრასტრუქტურის განვითარების პრიორიტეტის დაფინანსება</a:t>
            </a:r>
            <a:r>
              <a:rPr lang="ka-GE" sz="1000" b="1" baseline="0"/>
              <a:t> - 2021-2023 </a:t>
            </a:r>
            <a:endParaRPr lang="en-US" sz="1000" b="1"/>
          </a:p>
        </c:rich>
      </c:tx>
      <c:layout>
        <c:manualLayout>
          <c:xMode val="edge"/>
          <c:yMode val="edge"/>
          <c:x val="0.11850027582707247"/>
          <c:y val="2.75387213576517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ინფრასტრუქტურა!$B$4</c:f>
              <c:strCache>
                <c:ptCount val="1"/>
                <c:pt idx="0">
                  <c:v>ინფრასტრუქტურის განვითარების პრიორიტეტი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3.7691398852460825E-3"/>
                  <c:y val="-2.3088012594783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E9-4E65-826A-BD9D5AC907D0}"/>
                </c:ext>
              </c:extLst>
            </c:dLbl>
            <c:dLbl>
              <c:idx val="3"/>
              <c:layout>
                <c:manualLayout>
                  <c:x val="-4.0374906821315532E-2"/>
                  <c:y val="1.376936067882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A5-43F8-840B-463C49A9D0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ინფრასტრუქტურა!$C$3:$E$3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ინფრასტრუქტურა!$C$4:$E$4</c:f>
              <c:numCache>
                <c:formatCode>#,##0</c:formatCode>
                <c:ptCount val="3"/>
                <c:pt idx="0">
                  <c:v>5317.1</c:v>
                </c:pt>
                <c:pt idx="1">
                  <c:v>7148.6</c:v>
                </c:pt>
                <c:pt idx="2">
                  <c:v>9240.92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6-4940-903D-A66AA8C80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3127535"/>
        <c:axId val="1601554591"/>
      </c:barChart>
      <c:lineChart>
        <c:grouping val="standard"/>
        <c:varyColors val="0"/>
        <c:ser>
          <c:idx val="1"/>
          <c:order val="1"/>
          <c:tx>
            <c:strRef>
              <c:f>ინფრასტრუქტურა!$B$5</c:f>
              <c:strCache>
                <c:ptCount val="1"/>
                <c:pt idx="0">
                  <c:v>წილი მთლიან ხარჯებში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1307419655738041E-2"/>
                  <c:y val="-5.0024027288697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BBE-4534-B77D-376614CED354}"/>
                </c:ext>
              </c:extLst>
            </c:dLbl>
            <c:dLbl>
              <c:idx val="1"/>
              <c:layout>
                <c:manualLayout>
                  <c:x val="5.4652528336067124E-2"/>
                  <c:y val="-3.527294509929203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BBE-4534-B77D-376614CED354}"/>
                </c:ext>
              </c:extLst>
            </c:dLbl>
            <c:dLbl>
              <c:idx val="2"/>
              <c:layout>
                <c:manualLayout>
                  <c:x val="3.7691398852460138E-2"/>
                  <c:y val="-7.054589019858406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BBE-4534-B77D-376614CED3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ინფრასტრუქტურა!$C$3:$E$3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ინფრასტრუქტურა!$C$5:$E$5</c:f>
              <c:numCache>
                <c:formatCode>0%</c:formatCode>
                <c:ptCount val="3"/>
                <c:pt idx="0">
                  <c:v>0.57519472090004331</c:v>
                </c:pt>
                <c:pt idx="1">
                  <c:v>0.60809132513312569</c:v>
                </c:pt>
                <c:pt idx="2">
                  <c:v>0.53897560503320441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6-4940-903D-A66AA8C80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139135"/>
        <c:axId val="1601557087"/>
      </c:lineChart>
      <c:catAx>
        <c:axId val="1653127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554591"/>
        <c:crosses val="autoZero"/>
        <c:auto val="1"/>
        <c:lblAlgn val="ctr"/>
        <c:lblOffset val="100"/>
        <c:noMultiLvlLbl val="0"/>
      </c:catAx>
      <c:valAx>
        <c:axId val="160155459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a-GE" b="0"/>
                  <a:t>ათასი ლარი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3127535"/>
        <c:crosses val="autoZero"/>
        <c:crossBetween val="between"/>
      </c:valAx>
      <c:valAx>
        <c:axId val="1601557087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3139135"/>
        <c:crosses val="max"/>
        <c:crossBetween val="between"/>
      </c:valAx>
      <c:catAx>
        <c:axId val="16531391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15570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050"/>
              <a:t>დასუფთავების და გარემოს დაცვის პრიორიტეტის პროგრამები</a:t>
            </a:r>
            <a:r>
              <a:rPr lang="en-US" sz="1050" baseline="0"/>
              <a:t> -</a:t>
            </a:r>
            <a:r>
              <a:rPr lang="ka-GE" sz="1050"/>
              <a:t> 2023 წელი</a:t>
            </a:r>
            <a:endParaRPr lang="en-US" sz="105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8DA-4C2C-8CEC-89C488788E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8DA-4C2C-8CEC-89C488788EA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8DA-4C2C-8CEC-89C488788EA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8DA-4C2C-8CEC-89C488788EA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8DA-4C2C-8CEC-89C488788EA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8DA-4C2C-8CEC-89C488788E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8DA-4C2C-8CEC-89C488788EA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8DA-4C2C-8CEC-89C488788EAD}"/>
              </c:ext>
            </c:extLst>
          </c:dPt>
          <c:dLbls>
            <c:dLbl>
              <c:idx val="0"/>
              <c:layout>
                <c:manualLayout>
                  <c:x val="0.15598290598290598"/>
                  <c:y val="-0.1547619531189704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DA-4C2C-8CEC-89C488788EAD}"/>
                </c:ext>
              </c:extLst>
            </c:dLbl>
            <c:dLbl>
              <c:idx val="1"/>
              <c:layout>
                <c:manualLayout>
                  <c:x val="-0.11002254525876573"/>
                  <c:y val="0.1278040644307162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8DA-4C2C-8CEC-89C488788EAD}"/>
                </c:ext>
              </c:extLst>
            </c:dLbl>
            <c:dLbl>
              <c:idx val="2"/>
              <c:layout>
                <c:manualLayout>
                  <c:x val="0.32099653408708517"/>
                  <c:y val="0.1587302083271492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DA-4C2C-8CEC-89C488788EAD}"/>
                </c:ext>
              </c:extLst>
            </c:dLbl>
            <c:dLbl>
              <c:idx val="3"/>
              <c:layout>
                <c:manualLayout>
                  <c:x val="0.20754716981132076"/>
                  <c:y val="-3.673094582185491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DA-4C2C-8CEC-89C488788E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დასუფთავება!$B$3:$B$4</c:f>
              <c:strCache>
                <c:ptCount val="2"/>
                <c:pt idx="0">
                  <c:v>დასუფთავება და ნარჩენების გატანა</c:v>
                </c:pt>
                <c:pt idx="1">
                  <c:v>გარემოს დაცვისა და ბუნებრივი რესურსების აგრარულიდა ეკოლოგიუერი განვითარების ცენტრი</c:v>
                </c:pt>
              </c:strCache>
            </c:strRef>
          </c:cat>
          <c:val>
            <c:numRef>
              <c:f>დასუფთავება!$C$3:$C$4</c:f>
              <c:numCache>
                <c:formatCode>_-* #,##0.0\ _L_a_r_i_-;\-* #,##0.0\ _L_a_r_i_-;_-* "-"??\ _L_a_r_i_-;_-@_-</c:formatCode>
                <c:ptCount val="2"/>
                <c:pt idx="0">
                  <c:v>287.98</c:v>
                </c:pt>
                <c:pt idx="1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8DA-4C2C-8CEC-89C488788EA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18DA-4C2C-8CEC-89C488788E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18DA-4C2C-8CEC-89C488788EA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8DA-4C2C-8CEC-89C488788EA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18DA-4C2C-8CEC-89C488788EA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18DA-4C2C-8CEC-89C488788EA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18DA-4C2C-8CEC-89C488788EA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18DA-4C2C-8CEC-89C488788EA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18DA-4C2C-8CEC-89C488788EA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დასუფთავება!$B$3:$B$4</c:f>
              <c:strCache>
                <c:ptCount val="2"/>
                <c:pt idx="0">
                  <c:v>დასუფთავება და ნარჩენების გატანა</c:v>
                </c:pt>
                <c:pt idx="1">
                  <c:v>გარემოს დაცვისა და ბუნებრივი რესურსების აგრარულიდა ეკოლოგიუერი განვითარების ცენტრი</c:v>
                </c:pt>
              </c:strCache>
            </c:strRef>
          </c:cat>
          <c:val>
            <c:numRef>
              <c:f>დასუფთავება!$D$3:$D$4</c:f>
              <c:numCache>
                <c:formatCode>_-* #,##0.0\ _L_a_r_i_-;\-* #,##0.0\ _L_a_r_i_-;_-* "-"??\ _L_a_r_i_-;_-@_-</c:formatCode>
                <c:ptCount val="2"/>
                <c:pt idx="0">
                  <c:v>287.98</c:v>
                </c:pt>
                <c:pt idx="1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8DA-4C2C-8CEC-89C488788EA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8DA-4C2C-8CEC-89C488788E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18DA-4C2C-8CEC-89C488788EA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18DA-4C2C-8CEC-89C488788EA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18DA-4C2C-8CEC-89C488788EA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18DA-4C2C-8CEC-89C488788EA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18DA-4C2C-8CEC-89C488788EA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18DA-4C2C-8CEC-89C488788EA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18DA-4C2C-8CEC-89C488788EA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დასუფთავება!$B$3:$B$4</c:f>
              <c:strCache>
                <c:ptCount val="2"/>
                <c:pt idx="0">
                  <c:v>დასუფთავება და ნარჩენების გატანა</c:v>
                </c:pt>
                <c:pt idx="1">
                  <c:v>გარემოს დაცვისა და ბუნებრივი რესურსების აგრარულიდა ეკოლოგიუერი განვითარების ცენტრი</c:v>
                </c:pt>
              </c:strCache>
            </c:strRef>
          </c:cat>
          <c:val>
            <c:numRef>
              <c:f>დასუფთავება!$E$3:$E$4</c:f>
              <c:numCache>
                <c:formatCode>_-* #,##0.0\ _L_a_r_i_-;\-* #,##0.0\ _L_a_r_i_-;_-* "-"??\ _L_a_r_i_-;_-@_-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2-18DA-4C2C-8CEC-89C488788EA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000" b="1"/>
              <a:t>დასუფთავება და გარემოს დაცვის პრიორიტეტის დაფინანსება - 2021-2023</a:t>
            </a:r>
            <a:endParaRPr lang="en-US" sz="1000" b="1"/>
          </a:p>
        </c:rich>
      </c:tx>
      <c:layout>
        <c:manualLayout>
          <c:xMode val="edge"/>
          <c:yMode val="edge"/>
          <c:x val="0.13150400754361152"/>
          <c:y val="2.28571428571428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დასუფთავება!$B$11</c:f>
              <c:strCache>
                <c:ptCount val="1"/>
                <c:pt idx="0">
                  <c:v>დასუფთავება  და გარემოს დაცვა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დასუფთავება!$C$10:$E$10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დასუფთავება!$C$11:$E$11</c:f>
              <c:numCache>
                <c:formatCode>#,##0</c:formatCode>
                <c:ptCount val="3"/>
                <c:pt idx="0">
                  <c:v>208</c:v>
                </c:pt>
                <c:pt idx="1">
                  <c:v>317.7</c:v>
                </c:pt>
                <c:pt idx="2" formatCode="#,##0.0">
                  <c:v>405.98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E-4065-8ED4-E6E1ED680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3127535"/>
        <c:axId val="1601554591"/>
      </c:barChart>
      <c:lineChart>
        <c:grouping val="standard"/>
        <c:varyColors val="0"/>
        <c:ser>
          <c:idx val="1"/>
          <c:order val="1"/>
          <c:tx>
            <c:strRef>
              <c:f>დასუფთავება!$B$12</c:f>
              <c:strCache>
                <c:ptCount val="1"/>
                <c:pt idx="0">
                  <c:v>წილი მთლიან ხარჯებში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2.2630834512022632E-2"/>
                  <c:y val="-1.5238095238095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FE-4065-8ED4-E6E1ED6803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დასუფთავება!$C$10:$E$10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დასუფთავება!$C$12:$E$12</c:f>
              <c:numCache>
                <c:formatCode>0%</c:formatCode>
                <c:ptCount val="3"/>
                <c:pt idx="0">
                  <c:v>2.2501081782778019E-2</c:v>
                </c:pt>
                <c:pt idx="1">
                  <c:v>2.7024957893125087E-2</c:v>
                </c:pt>
                <c:pt idx="2">
                  <c:v>2.3678737196229413E-2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E-4065-8ED4-E6E1ED680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139135"/>
        <c:axId val="1601557087"/>
      </c:lineChart>
      <c:catAx>
        <c:axId val="1653127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554591"/>
        <c:crosses val="autoZero"/>
        <c:auto val="1"/>
        <c:lblAlgn val="ctr"/>
        <c:lblOffset val="100"/>
        <c:noMultiLvlLbl val="0"/>
      </c:catAx>
      <c:valAx>
        <c:axId val="160155459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a-GE" b="0"/>
                  <a:t>ათასი ლარი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3127535"/>
        <c:crosses val="autoZero"/>
        <c:crossBetween val="between"/>
      </c:valAx>
      <c:valAx>
        <c:axId val="1601557087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3139135"/>
        <c:crosses val="max"/>
        <c:crossBetween val="between"/>
      </c:valAx>
      <c:catAx>
        <c:axId val="16531391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15570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000" b="1"/>
              <a:t>განათლების პრიორიტეტის დაფინანსება</a:t>
            </a:r>
            <a:r>
              <a:rPr lang="ka-GE" sz="1000" b="1" baseline="0"/>
              <a:t> 2021-2023</a:t>
            </a:r>
            <a:r>
              <a:rPr lang="en-US" sz="1000" b="1">
                <a:latin typeface="+mn-lt"/>
                <a:cs typeface="Arial" panose="020B0604020202020204" pitchFamily="34" charset="0"/>
              </a:rPr>
              <a:t> </a:t>
            </a:r>
            <a:r>
              <a:rPr lang="ka-GE" sz="1000" b="1"/>
              <a:t>წლებში </a:t>
            </a:r>
            <a:endParaRPr lang="en-US" sz="1000" b="0"/>
          </a:p>
        </c:rich>
      </c:tx>
      <c:layout>
        <c:manualLayout>
          <c:xMode val="edge"/>
          <c:yMode val="edge"/>
          <c:x val="0.24656746535715293"/>
          <c:y val="3.2031213762703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განათლება!$B$10</c:f>
              <c:strCache>
                <c:ptCount val="1"/>
                <c:pt idx="0">
                  <c:v>სულ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8872697883076228E-3"/>
                  <c:y val="-7.482991193156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175-4C42-89BC-F76745895BE8}"/>
                </c:ext>
              </c:extLst>
            </c:dLbl>
            <c:dLbl>
              <c:idx val="2"/>
              <c:layout>
                <c:manualLayout>
                  <c:x val="-7.9689030660304805E-2"/>
                  <c:y val="-1.3605438533012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175-4C42-89BC-F76745895B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განათლება!$C$9:$E$9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განათლება!$C$10:$E$10</c:f>
              <c:numCache>
                <c:formatCode>#,##0.0</c:formatCode>
                <c:ptCount val="3"/>
                <c:pt idx="0">
                  <c:v>321.89999999999998</c:v>
                </c:pt>
                <c:pt idx="1">
                  <c:v>551.20000000000005</c:v>
                </c:pt>
                <c:pt idx="2">
                  <c:v>878.82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3-4D50-901B-5093DDE73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7362160"/>
        <c:axId val="1297362576"/>
      </c:barChart>
      <c:lineChart>
        <c:grouping val="standard"/>
        <c:varyColors val="0"/>
        <c:ser>
          <c:idx val="1"/>
          <c:order val="1"/>
          <c:tx>
            <c:strRef>
              <c:f>განათლება!$B$11</c:f>
              <c:strCache>
                <c:ptCount val="1"/>
                <c:pt idx="0">
                  <c:v>განათლების ხარჯების წილი მთლიან ხარჯებში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1661809364922655E-2"/>
                  <c:y val="-4.7619034865543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175-4C42-89BC-F76745895BE8}"/>
                </c:ext>
              </c:extLst>
            </c:dLbl>
            <c:dLbl>
              <c:idx val="1"/>
              <c:layout>
                <c:manualLayout>
                  <c:x val="1.9436348941537687E-2"/>
                  <c:y val="3.7414955965783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769-4B2A-906B-079080CF0695}"/>
                </c:ext>
              </c:extLst>
            </c:dLbl>
            <c:dLbl>
              <c:idx val="2"/>
              <c:layout>
                <c:manualLayout>
                  <c:x val="2.1379983835691535E-2"/>
                  <c:y val="-4.4217675232290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769-4B2A-906B-079080CF06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განათლება!$C$9:$E$9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განათლება!$C$11:$E$11</c:f>
              <c:numCache>
                <c:formatCode>0.0%</c:formatCode>
                <c:ptCount val="3"/>
                <c:pt idx="0">
                  <c:v>3.4822587624405016E-2</c:v>
                </c:pt>
                <c:pt idx="1">
                  <c:v>4.6887493832831445E-2</c:v>
                </c:pt>
                <c:pt idx="2">
                  <c:v>5.1257076266787362E-2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3-4D50-901B-5093DDE73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378384"/>
        <c:axId val="1297366736"/>
      </c:lineChart>
      <c:catAx>
        <c:axId val="129736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362576"/>
        <c:crosses val="autoZero"/>
        <c:auto val="1"/>
        <c:lblAlgn val="ctr"/>
        <c:lblOffset val="100"/>
        <c:noMultiLvlLbl val="0"/>
      </c:catAx>
      <c:valAx>
        <c:axId val="12973625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a-GE" b="0"/>
                  <a:t>ათასი ლარი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362160"/>
        <c:crosses val="autoZero"/>
        <c:crossBetween val="between"/>
      </c:valAx>
      <c:valAx>
        <c:axId val="129736673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378384"/>
        <c:crosses val="max"/>
        <c:crossBetween val="between"/>
      </c:valAx>
      <c:catAx>
        <c:axId val="1297378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736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050"/>
              <a:t>განათლების პრიორიტეტის პროგრამები</a:t>
            </a:r>
            <a:r>
              <a:rPr lang="en-US" sz="1050"/>
              <a:t> -</a:t>
            </a:r>
            <a:r>
              <a:rPr lang="ka-GE" sz="1050"/>
              <a:t> 2023 წელი</a:t>
            </a:r>
            <a:endParaRPr lang="en-US" sz="105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განათლება!$C$2</c:f>
              <c:strCache>
                <c:ptCount val="1"/>
                <c:pt idx="0">
                  <c:v>სულ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38B-4912-B1B8-1B86E518A3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38B-4912-B1B8-1B86E518A3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38B-4912-B1B8-1B86E518A3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38B-4912-B1B8-1B86E518A3C8}"/>
              </c:ext>
            </c:extLst>
          </c:dPt>
          <c:dLbls>
            <c:dLbl>
              <c:idx val="0"/>
              <c:layout>
                <c:manualLayout>
                  <c:x val="6.1302681992337085E-2"/>
                  <c:y val="-0.1988304703935382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4D9CFE4-3204-43C5-8705-2D1D57709A2F}" type="CATEGORYNAME">
                      <a:rPr lang="ka-GE" sz="900" b="1"/>
                      <a:pPr>
                        <a:defRPr sz="900"/>
                      </a:pPr>
                      <a:t>[CATEGORY NAME]</a:t>
                    </a:fld>
                    <a:r>
                      <a:rPr lang="ka-GE" sz="900" b="1" baseline="0"/>
                      <a:t>, </a:t>
                    </a:r>
                    <a:fld id="{3B970F92-630F-4EDE-B62C-C14FB128B0A5}" type="VALUE">
                      <a:rPr lang="ka-GE" sz="900" b="1" baseline="0"/>
                      <a:pPr>
                        <a:defRPr sz="900"/>
                      </a:pPr>
                      <a:t>[VALUE]</a:t>
                    </a:fld>
                    <a:r>
                      <a:rPr lang="ka-GE" sz="900" b="1" baseline="0"/>
                      <a:t> </a:t>
                    </a:r>
                    <a:fld id="{19A5BAEC-1740-49F8-9596-6BB6BD838881}" type="PERCENTAGE">
                      <a:rPr lang="ka-GE" sz="900" b="1" baseline="0"/>
                      <a:pPr>
                        <a:defRPr sz="900"/>
                      </a:pPr>
                      <a:t>[PERCENTAGE]</a:t>
                    </a:fld>
                    <a:endParaRPr lang="ka-GE" sz="900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38B-4912-B1B8-1B86E518A3C8}"/>
                </c:ext>
              </c:extLst>
            </c:dLbl>
            <c:dLbl>
              <c:idx val="1"/>
              <c:layout>
                <c:manualLayout>
                  <c:x val="-5.2545155993431854E-2"/>
                  <c:y val="0.1988304703935382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CB39B70-DBAE-401D-AD09-C4579664B02E}" type="CATEGORYNAME">
                      <a:rPr lang="ka-GE" sz="900" b="1"/>
                      <a:pPr>
                        <a:defRPr sz="900"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ka-GE" sz="900" b="1" baseline="0"/>
                      <a:t> </a:t>
                    </a:r>
                    <a:fld id="{C2AD5583-9053-44C4-8454-F714E420168A}" type="VALUE">
                      <a:rPr lang="ka-GE" sz="900" b="1" baseline="0"/>
                      <a:pPr>
                        <a:defRPr sz="900">
                          <a:solidFill>
                            <a:schemeClr val="accent1"/>
                          </a:solidFill>
                        </a:defRPr>
                      </a:pPr>
                      <a:t>[VALUE]</a:t>
                    </a:fld>
                    <a:fld id="{1A2B074F-FFE3-4744-B5B7-9AE769D65D30}" type="PERCENTAGE">
                      <a:rPr lang="ka-GE" sz="900" b="1" baseline="0"/>
                      <a:pPr>
                        <a:defRPr sz="900"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ka-GE" sz="900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38B-4912-B1B8-1B86E518A3C8}"/>
                </c:ext>
              </c:extLst>
            </c:dLbl>
            <c:dLbl>
              <c:idx val="2"/>
              <c:layout>
                <c:manualLayout>
                  <c:x val="-0.14668856048166393"/>
                  <c:y val="0.2183236537654537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A1ECB0A-1C05-49E5-806B-7EAE6BC2ECFA}" type="CATEGORYNAME">
                      <a:rPr lang="ka-GE" sz="900" b="1"/>
                      <a:pPr>
                        <a:defRPr sz="900"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ka-GE" sz="900" b="1" baseline="0"/>
                      <a:t>, </a:t>
                    </a:r>
                    <a:fld id="{D3899E7A-311E-44C5-9C79-296050209F50}" type="VALUE">
                      <a:rPr lang="ka-GE" sz="900" b="1" baseline="0"/>
                      <a:pPr>
                        <a:defRPr sz="900">
                          <a:solidFill>
                            <a:schemeClr val="accent1"/>
                          </a:solidFill>
                        </a:defRPr>
                      </a:pPr>
                      <a:t>[VALUE]</a:t>
                    </a:fld>
                    <a:fld id="{1EB95AC1-BC5E-4A7C-BDE6-8F09E50558CB}" type="PERCENTAGE">
                      <a:rPr lang="ka-GE" sz="900" b="1" baseline="0"/>
                      <a:pPr>
                        <a:defRPr sz="900"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ka-GE" sz="900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38B-4912-B1B8-1B86E518A3C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138B-4912-B1B8-1B86E518A3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განათლება!$B$3:$B$5</c:f>
              <c:strCache>
                <c:ptCount val="3"/>
                <c:pt idx="0">
                  <c:v>სკოლამდელი დაწესებულებების მიმდინარე დაფინანსება</c:v>
                </c:pt>
                <c:pt idx="1">
                  <c:v>სკოლამდელი დაწესებულებების მშენებლობა რეაბილიტაცია</c:v>
                </c:pt>
                <c:pt idx="2">
                  <c:v> საჯარო სკოლების მოწყობა რეაბილიტაცია და  მოსწავლეთა ტრანსპორტირება </c:v>
                </c:pt>
              </c:strCache>
            </c:strRef>
          </c:cat>
          <c:val>
            <c:numRef>
              <c:f>განათლება!$C$3:$C$5</c:f>
              <c:numCache>
                <c:formatCode>_-* #,##0.0\ _L_a_r_i_-;\-* #,##0.0\ _L_a_r_i_-;_-* "-"??\ _L_a_r_i_-;_-@_-</c:formatCode>
                <c:ptCount val="3"/>
                <c:pt idx="0">
                  <c:v>878.82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8B-4912-B1B8-1B86E518A3C8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ka-GE" sz="1000" b="1" i="0" u="none" strike="noStrike" baseline="0">
                <a:effectLst/>
              </a:rPr>
              <a:t>ონის </a:t>
            </a:r>
            <a:r>
              <a:rPr lang="ka-GE" sz="1000"/>
              <a:t>მუნიციპალიტეტის ბიუჯეტის ნაშთის ცლილება </a:t>
            </a:r>
            <a:r>
              <a:rPr lang="ka-GE" sz="1000" b="1" i="0" u="none" strike="noStrike" baseline="0">
                <a:effectLst/>
              </a:rPr>
              <a:t>2021-2024 </a:t>
            </a:r>
            <a:r>
              <a:rPr lang="ka-GE" sz="1000"/>
              <a:t>წლებში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4895511374765869E-2"/>
          <c:y val="0.15881041945124114"/>
          <c:w val="0.59849525662191405"/>
          <c:h val="0.721572531251841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შემოსავლები!$H$51</c:f>
              <c:strCache>
                <c:ptCount val="1"/>
                <c:pt idx="0">
                  <c:v>ნაშთის +დაგროვება/-გამოყენება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D79-4CFA-B147-68A2E5F73B8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0CE-4BB5-BE11-2FFE5FF1A54A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A420-47E9-9DDB-F20A55655B99}"/>
              </c:ext>
            </c:extLst>
          </c:dPt>
          <c:dLbls>
            <c:dLbl>
              <c:idx val="0"/>
              <c:layout>
                <c:manualLayout>
                  <c:x val="6.3273995279492484E-2"/>
                  <c:y val="2.75175395887668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D79-4CFA-B147-68A2E5F73B8D}"/>
                </c:ext>
              </c:extLst>
            </c:dLbl>
            <c:dLbl>
              <c:idx val="2"/>
              <c:layout>
                <c:manualLayout>
                  <c:x val="-2.3122148179673035E-2"/>
                  <c:y val="-1.70092920797657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E-4BB5-BE11-2FFE5FF1A5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შემოსავლები!$I$50:$L$50</c:f>
              <c:numCache>
                <c:formatCode>0_ ;\-0\ 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შემოსავლები!$I$51:$L$51</c:f>
              <c:numCache>
                <c:formatCode>#,##0</c:formatCode>
                <c:ptCount val="4"/>
                <c:pt idx="0">
                  <c:v>910.89999999999964</c:v>
                </c:pt>
                <c:pt idx="1">
                  <c:v>3539.1999999999971</c:v>
                </c:pt>
                <c:pt idx="2">
                  <c:v>-1200.5400000000009</c:v>
                </c:pt>
                <c:pt idx="3">
                  <c:v>7438.7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CE-4BB5-BE11-2FFE5FF1A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axId val="220997120"/>
        <c:axId val="220982080"/>
      </c:barChart>
      <c:lineChart>
        <c:grouping val="standard"/>
        <c:varyColors val="0"/>
        <c:ser>
          <c:idx val="1"/>
          <c:order val="1"/>
          <c:tx>
            <c:strRef>
              <c:f>შემოსავლები!$H$52</c:f>
              <c:strCache>
                <c:ptCount val="1"/>
                <c:pt idx="0">
                  <c:v>ნაშთის % შემოსულებებთან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4298929497928636E-2"/>
                  <c:y val="-8.1714791349444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A11-4BBB-85A8-CF7A4469B18D}"/>
                </c:ext>
              </c:extLst>
            </c:dLbl>
            <c:dLbl>
              <c:idx val="1"/>
              <c:layout>
                <c:manualLayout>
                  <c:x val="-3.4319106610476588E-2"/>
                  <c:y val="-3.5766082306594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A11-4BBB-85A8-CF7A4469B18D}"/>
                </c:ext>
              </c:extLst>
            </c:dLbl>
            <c:dLbl>
              <c:idx val="2"/>
              <c:layout>
                <c:manualLayout>
                  <c:x val="7.4929731252030576E-4"/>
                  <c:y val="8.56697915923683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EE3-44E2-85EA-947EB52D06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შემოსავლები!$I$50:$L$50</c:f>
              <c:numCache>
                <c:formatCode>0_ ;\-0\ 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შემოსავლები!$I$52:$L$52</c:f>
              <c:numCache>
                <c:formatCode>0.0%</c:formatCode>
                <c:ptCount val="4"/>
                <c:pt idx="0">
                  <c:v>8.970053865621519E-2</c:v>
                </c:pt>
                <c:pt idx="1">
                  <c:v>0.23139588100686481</c:v>
                </c:pt>
                <c:pt idx="2">
                  <c:v>-7.5293512618533995E-2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CE-4BB5-BE11-2FFE5FF1A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998144"/>
        <c:axId val="220982656"/>
      </c:lineChart>
      <c:catAx>
        <c:axId val="220997120"/>
        <c:scaling>
          <c:orientation val="minMax"/>
        </c:scaling>
        <c:delete val="0"/>
        <c:axPos val="b"/>
        <c:numFmt formatCode="0_ ;\-0\ " sourceLinked="1"/>
        <c:majorTickMark val="none"/>
        <c:minorTickMark val="none"/>
        <c:tickLblPos val="nextTo"/>
        <c:crossAx val="220982080"/>
        <c:crosses val="autoZero"/>
        <c:auto val="1"/>
        <c:lblAlgn val="ctr"/>
        <c:lblOffset val="100"/>
        <c:noMultiLvlLbl val="0"/>
      </c:catAx>
      <c:valAx>
        <c:axId val="220982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ka-GE"/>
                  <a:t>ათასი ლარი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220997120"/>
        <c:crosses val="autoZero"/>
        <c:crossBetween val="between"/>
      </c:valAx>
      <c:valAx>
        <c:axId val="22098265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220998144"/>
        <c:crosses val="max"/>
        <c:crossBetween val="between"/>
      </c:valAx>
      <c:catAx>
        <c:axId val="220998144"/>
        <c:scaling>
          <c:orientation val="minMax"/>
        </c:scaling>
        <c:delete val="1"/>
        <c:axPos val="b"/>
        <c:numFmt formatCode="0_ ;\-0\ " sourceLinked="1"/>
        <c:majorTickMark val="out"/>
        <c:minorTickMark val="none"/>
        <c:tickLblPos val="none"/>
        <c:crossAx val="22098265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5203691369792869"/>
          <c:y val="0.15681948101217497"/>
          <c:w val="0.23582360858821236"/>
          <c:h val="0.59686235958250156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ka-GE" sz="1000"/>
              <a:t>კულტურა, ახალგაზრდული და სპორტული ღონისძიებები - 2023 </a:t>
            </a:r>
            <a:endParaRPr lang="en-US" sz="1000"/>
          </a:p>
        </c:rich>
      </c:tx>
      <c:layout>
        <c:manualLayout>
          <c:xMode val="edge"/>
          <c:yMode val="edge"/>
          <c:x val="0.17812636165577345"/>
          <c:y val="2.7118644067796599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645722589299021E-2"/>
          <c:y val="0.18901326538894517"/>
          <c:w val="0.9749442269238412"/>
          <c:h val="0.72144315362654343"/>
        </c:manualLayout>
      </c:layout>
      <c:pie3DChart>
        <c:varyColors val="1"/>
        <c:ser>
          <c:idx val="0"/>
          <c:order val="0"/>
          <c:explosion val="42"/>
          <c:dLbls>
            <c:dLbl>
              <c:idx val="0"/>
              <c:layout>
                <c:manualLayout>
                  <c:x val="1.6215882822592419E-2"/>
                  <c:y val="4.884711991646183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E1D-440A-B249-2435FBEB721F}"/>
                </c:ext>
              </c:extLst>
            </c:dLbl>
            <c:dLbl>
              <c:idx val="1"/>
              <c:layout>
                <c:manualLayout>
                  <c:x val="-0.12339507027154392"/>
                  <c:y val="0.254277086331950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1D-440A-B249-2435FBEB721F}"/>
                </c:ext>
              </c:extLst>
            </c:dLbl>
            <c:dLbl>
              <c:idx val="2"/>
              <c:layout>
                <c:manualLayout>
                  <c:x val="-0.35406758495624913"/>
                  <c:y val="0.115359881090132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0A-4F75-BC82-B3729457DFC8}"/>
                </c:ext>
              </c:extLst>
            </c:dLbl>
            <c:dLbl>
              <c:idx val="3"/>
              <c:layout>
                <c:manualLayout>
                  <c:x val="0.1609672349049274"/>
                  <c:y val="6.66320473381687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0A-4F75-BC82-B3729457DF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'კულტურა '!$B$22:$B$24</c:f>
              <c:strCache>
                <c:ptCount val="3"/>
                <c:pt idx="0">
                  <c:v>სპორტის განვითარების ხელშეწყობა</c:v>
                </c:pt>
                <c:pt idx="1">
                  <c:v>კულტურის განვითარების ხელშეწყობა</c:v>
                </c:pt>
                <c:pt idx="2">
                  <c:v>ახალგაზრდობის მხარდაჭერა</c:v>
                </c:pt>
              </c:strCache>
            </c:strRef>
          </c:cat>
          <c:val>
            <c:numRef>
              <c:f>'კულტურა '!$C$22:$C$24</c:f>
              <c:numCache>
                <c:formatCode>0.0</c:formatCode>
                <c:ptCount val="3"/>
                <c:pt idx="0">
                  <c:v>371.32</c:v>
                </c:pt>
                <c:pt idx="1">
                  <c:v>901.49</c:v>
                </c:pt>
                <c:pt idx="2">
                  <c:v>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0A-4F75-BC82-B3729457DFC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ka-GE" sz="1000"/>
              <a:t>სპორტის განვითარების ხელშეწყობის ქვეპროგრამები - 2024 წელი</a:t>
            </a:r>
            <a:endParaRPr lang="en-US" sz="10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'კულტურა '!$B$29:$B$33</c:f>
              <c:strCache>
                <c:ptCount val="5"/>
                <c:pt idx="0">
                  <c:v>ბავშვთა და მოზარდთა სასპორტო სკოლის ხელშეწყობა </c:v>
                </c:pt>
                <c:pt idx="1">
                  <c:v>საფეხბურთო სკოლის ხელშეწყობა </c:v>
                </c:pt>
                <c:pt idx="2">
                  <c:v>სარაგბო კლუბის ხელშეწყობა </c:v>
                </c:pt>
                <c:pt idx="3">
                  <c:v>წარმატებული სპორტსმენების დახმარება</c:v>
                </c:pt>
                <c:pt idx="4">
                  <c:v>კაპიტალური დაბანდებები სპორტის სფეროში</c:v>
                </c:pt>
              </c:strCache>
            </c:strRef>
          </c:cat>
          <c:val>
            <c:numRef>
              <c:f>'კულტურა '!$C$29:$C$33</c:f>
              <c:numCache>
                <c:formatCode>0.0</c:formatCode>
                <c:ptCount val="5"/>
                <c:pt idx="0">
                  <c:v>258</c:v>
                </c:pt>
                <c:pt idx="1">
                  <c:v>160</c:v>
                </c:pt>
                <c:pt idx="2">
                  <c:v>25</c:v>
                </c:pt>
                <c:pt idx="3">
                  <c:v>12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C1-48E4-BBE0-48BDC9564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62604559"/>
        <c:axId val="1423816383"/>
      </c:barChart>
      <c:catAx>
        <c:axId val="166260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423816383"/>
        <c:crosses val="autoZero"/>
        <c:auto val="1"/>
        <c:lblAlgn val="ctr"/>
        <c:lblOffset val="100"/>
        <c:noMultiLvlLbl val="0"/>
      </c:catAx>
      <c:valAx>
        <c:axId val="1423816383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ka-GE" b="0"/>
                  <a:t>ათასი ლარი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662604559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ka-GE" sz="1000"/>
              <a:t>კულტურის განვითარების ხელშეწყობის ქვეპროგრამები - 2024 წელი</a:t>
            </a:r>
            <a:endParaRPr lang="en-US" sz="10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'კულტურა '!$B$39:$B$45</c:f>
              <c:strCache>
                <c:ptCount val="7"/>
                <c:pt idx="0">
                  <c:v>კულტურის ცენტრი</c:v>
                </c:pt>
                <c:pt idx="1">
                  <c:v>კულტურის ღონისძიებები</c:v>
                </c:pt>
                <c:pt idx="2">
                  <c:v>ბიბლიოთეკები</c:v>
                </c:pt>
                <c:pt idx="3">
                  <c:v> სამუსიკო სკოლა</c:v>
                </c:pt>
                <c:pt idx="4">
                  <c:v>მუზეუმები</c:v>
                </c:pt>
                <c:pt idx="5">
                  <c:v>ტურისტული საინფორმაციო ცენტრი</c:v>
                </c:pt>
                <c:pt idx="6">
                  <c:v>სამხატვრო სკოლა</c:v>
                </c:pt>
              </c:strCache>
            </c:strRef>
          </c:cat>
          <c:val>
            <c:numRef>
              <c:f>'კულტურა '!$C$39:$C$45</c:f>
              <c:numCache>
                <c:formatCode>0.0</c:formatCode>
                <c:ptCount val="7"/>
                <c:pt idx="0">
                  <c:v>334</c:v>
                </c:pt>
                <c:pt idx="1">
                  <c:v>132</c:v>
                </c:pt>
                <c:pt idx="2">
                  <c:v>120</c:v>
                </c:pt>
                <c:pt idx="3">
                  <c:v>110</c:v>
                </c:pt>
                <c:pt idx="4">
                  <c:v>95</c:v>
                </c:pt>
                <c:pt idx="5">
                  <c:v>70</c:v>
                </c:pt>
                <c:pt idx="6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47-4B76-8C12-1A1337012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62604559"/>
        <c:axId val="1423816383"/>
      </c:barChart>
      <c:catAx>
        <c:axId val="166260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3816383"/>
        <c:crosses val="autoZero"/>
        <c:auto val="1"/>
        <c:lblAlgn val="ctr"/>
        <c:lblOffset val="100"/>
        <c:noMultiLvlLbl val="0"/>
      </c:catAx>
      <c:valAx>
        <c:axId val="1423816383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900" b="0"/>
                </a:pPr>
                <a:r>
                  <a:rPr lang="ka-GE" sz="900" b="0"/>
                  <a:t>ათასი ლარი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662604559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200" b="1"/>
              <a:t>კულტურა, ახალგაზრდული და სპორტული ღონისძიებები - </a:t>
            </a:r>
            <a:r>
              <a:rPr lang="ka-GE" sz="1200" b="1">
                <a:latin typeface="Sylfaen" panose="010A0502050306030303" pitchFamily="18" charset="0"/>
              </a:rPr>
              <a:t>20</a:t>
            </a:r>
            <a:r>
              <a:rPr lang="en-US" sz="1200" b="1">
                <a:latin typeface="Sylfaen" panose="010A0502050306030303" pitchFamily="18" charset="0"/>
              </a:rPr>
              <a:t>2</a:t>
            </a:r>
            <a:r>
              <a:rPr lang="ka-GE" sz="1200" b="1">
                <a:latin typeface="Sylfaen" panose="010A0502050306030303" pitchFamily="18" charset="0"/>
              </a:rPr>
              <a:t>1-20</a:t>
            </a:r>
            <a:r>
              <a:rPr lang="en-US" sz="1200" b="1">
                <a:latin typeface="Sylfaen" panose="010A0502050306030303" pitchFamily="18" charset="0"/>
              </a:rPr>
              <a:t>2</a:t>
            </a:r>
            <a:r>
              <a:rPr lang="ka-GE" sz="1200" b="1">
                <a:latin typeface="Sylfaen" panose="010A0502050306030303" pitchFamily="18" charset="0"/>
              </a:rPr>
              <a:t>3</a:t>
            </a:r>
            <a:r>
              <a:rPr lang="ka-GE" sz="1200" b="1"/>
              <a:t> </a:t>
            </a:r>
            <a:endParaRPr lang="en-US" sz="1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'კულტურა '!$B$2</c:f>
              <c:strCache>
                <c:ptCount val="1"/>
                <c:pt idx="0">
                  <c:v>კულტურა, ახალგაზრდობა და სპორტი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6529680365296802E-2"/>
                  <c:y val="-9.4696969696969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A2D-43E4-89D4-5B5E090CD032}"/>
                </c:ext>
              </c:extLst>
            </c:dLbl>
            <c:dLbl>
              <c:idx val="2"/>
              <c:layout>
                <c:manualLayout>
                  <c:x val="-9.3150684931506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A2D-43E4-89D4-5B5E090CD0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'კულტურა '!$C$1:$E$1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'კულტურა '!$C$2:$E$2</c:f>
              <c:numCache>
                <c:formatCode>#,##0.0</c:formatCode>
                <c:ptCount val="3"/>
                <c:pt idx="0">
                  <c:v>931.4</c:v>
                </c:pt>
                <c:pt idx="1">
                  <c:v>965.7</c:v>
                </c:pt>
                <c:pt idx="2">
                  <c:v>1276.19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3-4B7F-A3ED-94A3EFEDB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901072"/>
        <c:axId val="1103916048"/>
      </c:barChart>
      <c:lineChart>
        <c:grouping val="standard"/>
        <c:varyColors val="0"/>
        <c:ser>
          <c:idx val="1"/>
          <c:order val="1"/>
          <c:tx>
            <c:strRef>
              <c:f>'კულტურა '!$B$3</c:f>
              <c:strCache>
                <c:ptCount val="1"/>
                <c:pt idx="0">
                  <c:v>წილი მთლიან ხარჯებში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5.479452054794514E-2"/>
                  <c:y val="9.8484848484848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8E4-4C92-BD07-0043CEFB425A}"/>
                </c:ext>
              </c:extLst>
            </c:dLbl>
            <c:dLbl>
              <c:idx val="1"/>
              <c:layout>
                <c:manualLayout>
                  <c:x val="5.2968036529680296E-2"/>
                  <c:y val="0.121212121212121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8E4-4C92-BD07-0043CEFB425A}"/>
                </c:ext>
              </c:extLst>
            </c:dLbl>
            <c:dLbl>
              <c:idx val="2"/>
              <c:layout>
                <c:manualLayout>
                  <c:x val="5.1141552511415389E-2"/>
                  <c:y val="2.2727272727272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8E4-4C92-BD07-0043CEFB42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'კულტურა '!$C$1:$E$1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'კულტურა '!$C$3:$E$3</c:f>
              <c:numCache>
                <c:formatCode>0.0%</c:formatCode>
                <c:ptCount val="3"/>
                <c:pt idx="0">
                  <c:v>0.10075724794461272</c:v>
                </c:pt>
                <c:pt idx="1">
                  <c:v>8.2146685040575693E-2</c:v>
                </c:pt>
                <c:pt idx="2">
                  <c:v>7.4433636195024425E-2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3-4B7F-A3ED-94A3EFEDB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914384"/>
        <c:axId val="1103916880"/>
      </c:lineChart>
      <c:catAx>
        <c:axId val="110390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3916048"/>
        <c:crosses val="autoZero"/>
        <c:auto val="1"/>
        <c:lblAlgn val="ctr"/>
        <c:lblOffset val="100"/>
        <c:noMultiLvlLbl val="0"/>
      </c:catAx>
      <c:valAx>
        <c:axId val="110391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a-GE" sz="900" b="0"/>
                  <a:t>ათასი ლარი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3901072"/>
        <c:crosses val="autoZero"/>
        <c:crossBetween val="between"/>
      </c:valAx>
      <c:valAx>
        <c:axId val="110391688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3914384"/>
        <c:crosses val="max"/>
        <c:crossBetween val="between"/>
      </c:valAx>
      <c:catAx>
        <c:axId val="1103914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3916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ka-GE" sz="1100" b="1" i="0" baseline="0"/>
              <a:t>მოსახლეობის სოციალური უზრუნველყოფის პროგრამები - 2024  </a:t>
            </a:r>
            <a:endParaRPr lang="en-US" sz="1100" b="1" i="0" baseline="0"/>
          </a:p>
        </c:rich>
      </c:tx>
      <c:layout>
        <c:manualLayout>
          <c:xMode val="edge"/>
          <c:yMode val="edge"/>
          <c:x val="0.19142775670535664"/>
          <c:y val="2.199676541699366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084431827211011"/>
          <c:y val="8.9961648590145424E-2"/>
          <c:w val="0.87518400005679398"/>
          <c:h val="0.7470083190974192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1.2824426247575765E-2"/>
                  <c:y val="-4.7524752475247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6B-4AB0-9CEC-001286F29AE6}"/>
                </c:ext>
              </c:extLst>
            </c:dLbl>
            <c:dLbl>
              <c:idx val="1"/>
              <c:layout>
                <c:manualLayout>
                  <c:x val="1.2824426247575765E-2"/>
                  <c:y val="-5.1485148514851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6B-4AB0-9CEC-001286F29AE6}"/>
                </c:ext>
              </c:extLst>
            </c:dLbl>
            <c:dLbl>
              <c:idx val="2"/>
              <c:layout>
                <c:manualLayout>
                  <c:x val="2.1984730710129748E-2"/>
                  <c:y val="-6.3366336633663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6B-4AB0-9CEC-001286F29A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სოციალური!$B$35:$B$39</c:f>
              <c:strCache>
                <c:ptCount val="5"/>
                <c:pt idx="0">
                  <c:v>ავადმყოფთა სოციალური დაცვა </c:v>
                </c:pt>
                <c:pt idx="1">
                  <c:v>მრავალშვილიანი ოჯახების დახმარება</c:v>
                </c:pt>
                <c:pt idx="2">
                  <c:v>სტიქიით დაზარალებული ოჯახების დახმარება</c:v>
                </c:pt>
                <c:pt idx="3">
                  <c:v>შშმ პირებთა სოციალური დაცვა</c:v>
                </c:pt>
                <c:pt idx="4">
                  <c:v>სოცუალური დაცვის სხვა პროგრა,ები</c:v>
                </c:pt>
              </c:strCache>
            </c:strRef>
          </c:cat>
          <c:val>
            <c:numRef>
              <c:f>სოციალური!$C$35:$C$39</c:f>
              <c:numCache>
                <c:formatCode>#,##0.0</c:formatCode>
                <c:ptCount val="5"/>
                <c:pt idx="0">
                  <c:v>125.6</c:v>
                </c:pt>
                <c:pt idx="1">
                  <c:v>100</c:v>
                </c:pt>
                <c:pt idx="2">
                  <c:v>40</c:v>
                </c:pt>
                <c:pt idx="3">
                  <c:v>30</c:v>
                </c:pt>
                <c:pt idx="4">
                  <c:v>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F-4672-9086-C66405C75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4083968"/>
        <c:axId val="223891392"/>
        <c:axId val="0"/>
      </c:bar3DChart>
      <c:catAx>
        <c:axId val="22408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223891392"/>
        <c:crosses val="autoZero"/>
        <c:auto val="1"/>
        <c:lblAlgn val="ctr"/>
        <c:lblOffset val="100"/>
        <c:noMultiLvlLbl val="0"/>
      </c:catAx>
      <c:valAx>
        <c:axId val="2238913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ka-GE"/>
                  <a:t>ათასი ლარი</a:t>
                </a:r>
              </a:p>
            </c:rich>
          </c:tx>
          <c:overlay val="0"/>
        </c:title>
        <c:numFmt formatCode="#,##0.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24083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000" b="1"/>
              <a:t>ჯანმრთელობის დაცვა და სოციალური უზრუნველყოფა - 2023 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1DE-4A65-946C-D909BE98F5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1DE-4A65-946C-D909BE98F5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A34-4CBA-B6B7-5A42D07CA0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A34-4CBA-B6B7-5A42D07CA0C7}"/>
              </c:ext>
            </c:extLst>
          </c:dPt>
          <c:dLbls>
            <c:dLbl>
              <c:idx val="0"/>
              <c:layout>
                <c:manualLayout>
                  <c:x val="0.20635810436775506"/>
                  <c:y val="0.2753923246965260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C13EEFE-3C6E-443E-A3D4-4F6E16A28518}" type="CATEGORYNAME">
                      <a:rPr lang="ka-GE" b="1"/>
                      <a:pPr>
                        <a:defRPr sz="1000" b="1"/>
                      </a:pPr>
                      <a:t>[CATEGORY NAME]</a:t>
                    </a:fld>
                    <a:r>
                      <a:rPr lang="ka-GE" b="1" baseline="0"/>
                      <a:t>, </a:t>
                    </a:r>
                    <a:fld id="{02FC069B-FA04-4265-B9CA-FB719855628E}" type="VALUE">
                      <a:rPr lang="ka-GE" b="1" baseline="0"/>
                      <a:pPr>
                        <a:defRPr sz="1000" b="1"/>
                      </a:pPr>
                      <a:t>[VALUE]</a:t>
                    </a:fld>
                    <a:fld id="{27B2A9E2-0E84-4FB8-8C72-A359435C5BD5}" type="PERCENTAGE">
                      <a:rPr lang="ka-GE" b="1" baseline="0"/>
                      <a:pPr>
                        <a:defRPr sz="1000" b="1"/>
                      </a:pPr>
                      <a:t>[PERCENTAGE]</a:t>
                    </a:fld>
                    <a:endParaRPr lang="ka-GE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1DE-4A65-946C-D909BE98F51A}"/>
                </c:ext>
              </c:extLst>
            </c:dLbl>
            <c:dLbl>
              <c:idx val="1"/>
              <c:layout>
                <c:manualLayout>
                  <c:x val="-0.13815628659414253"/>
                  <c:y val="-0.1030477857669188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C90019B-10AF-45DC-BDB5-BC30ADABA5C2}" type="CATEGORYNAME">
                      <a:rPr lang="ka-GE" b="1"/>
                      <a:pPr>
                        <a:defRPr sz="1000" b="1"/>
                      </a:pPr>
                      <a:t>[CATEGORY NAME]</a:t>
                    </a:fld>
                    <a:r>
                      <a:rPr lang="ka-GE" b="1" baseline="0"/>
                      <a:t>, </a:t>
                    </a:r>
                    <a:fld id="{F412D315-6CF9-44FE-9D91-B9C3FB507C5D}" type="VALUE">
                      <a:rPr lang="ka-GE" b="1" baseline="0"/>
                      <a:pPr>
                        <a:defRPr sz="1000" b="1"/>
                      </a:pPr>
                      <a:t>[VALUE]</a:t>
                    </a:fld>
                    <a:fld id="{EBA54CF1-7D3D-4B0C-9866-1FCBACA813A3}" type="PERCENTAGE">
                      <a:rPr lang="ka-GE" b="1" baseline="0"/>
                      <a:pPr>
                        <a:defRPr sz="1000" b="1"/>
                      </a:pPr>
                      <a:t>[PERCENTAGE]</a:t>
                    </a:fld>
                    <a:endParaRPr lang="ka-GE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1DE-4A65-946C-D909BE98F5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სოციალური!$B$25:$B$26</c:f>
              <c:strCache>
                <c:ptCount val="2"/>
                <c:pt idx="0">
                  <c:v>საზოგადოებრივი ჯანდაცვა</c:v>
                </c:pt>
                <c:pt idx="1">
                  <c:v>სოციალური უზრუნველყოფა</c:v>
                </c:pt>
              </c:strCache>
            </c:strRef>
          </c:cat>
          <c:val>
            <c:numRef>
              <c:f>სოციალური!$C$25:$C$26</c:f>
              <c:numCache>
                <c:formatCode>_-* #,##0.0\ _L_a_r_i_-;\-* #,##0.0\ _L_a_r_i_-;_-* "-"??\ _L_a_r_i_-;_-@_-</c:formatCode>
                <c:ptCount val="2"/>
                <c:pt idx="0">
                  <c:v>140.81</c:v>
                </c:pt>
                <c:pt idx="1">
                  <c:v>209.3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E-4A03-BB55-3FD522D5661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000" b="1">
                <a:latin typeface="+mj-lt"/>
              </a:rPr>
              <a:t>ჯანდაცვისა და სოციალური უზრუნველყოფის ხარჯები</a:t>
            </a:r>
            <a:r>
              <a:rPr lang="ka-GE" sz="1000" b="1" baseline="0">
                <a:latin typeface="+mj-lt"/>
              </a:rPr>
              <a:t> 2021-2023  </a:t>
            </a:r>
            <a:endParaRPr lang="en-US" sz="1000" b="1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სოციალური!$B$2</c:f>
              <c:strCache>
                <c:ptCount val="1"/>
                <c:pt idx="0">
                  <c:v>ჯანმრთელობის დაცვის სოციალური უზრუნველყოფის პრიორიტეტი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5706808441111008E-2"/>
                  <c:y val="-8.5227257475437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76-47B3-8BF7-8F2AD5E49E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სოციალური!$C$1:$E$1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სოციალური!$C$2:$E$2</c:f>
              <c:numCache>
                <c:formatCode>#,##0.0</c:formatCode>
                <c:ptCount val="3"/>
                <c:pt idx="0">
                  <c:v>253.4</c:v>
                </c:pt>
                <c:pt idx="1">
                  <c:v>279.2</c:v>
                </c:pt>
                <c:pt idx="2">
                  <c:v>350.11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B-448E-9048-0E2E51910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8599120"/>
        <c:axId val="1098600368"/>
      </c:barChart>
      <c:lineChart>
        <c:grouping val="standard"/>
        <c:varyColors val="0"/>
        <c:ser>
          <c:idx val="1"/>
          <c:order val="1"/>
          <c:tx>
            <c:strRef>
              <c:f>სოციალური!$B$3</c:f>
              <c:strCache>
                <c:ptCount val="1"/>
                <c:pt idx="0">
                  <c:v>წილი მთლიან ხარჯებში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8534042205554752E-2"/>
                  <c:y val="-2.7272722392139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99-4B60-B7E5-9686AABA11DE}"/>
                </c:ext>
              </c:extLst>
            </c:dLbl>
            <c:dLbl>
              <c:idx val="1"/>
              <c:layout>
                <c:manualLayout>
                  <c:x val="8.5514845957159455E-2"/>
                  <c:y val="-2.3863632093122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99-4B60-B7E5-9686AABA11DE}"/>
                </c:ext>
              </c:extLst>
            </c:dLbl>
            <c:dLbl>
              <c:idx val="2"/>
              <c:layout>
                <c:manualLayout>
                  <c:x val="3.6649219695925536E-2"/>
                  <c:y val="-5.4545444784279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99-4B60-B7E5-9686AABA11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სოციალური!$C$1:$E$1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სოციალური!$C$3:$E$3</c:f>
              <c:numCache>
                <c:formatCode>0.0%</c:formatCode>
                <c:ptCount val="3"/>
                <c:pt idx="0">
                  <c:v>2.7412375594980529E-2</c:v>
                </c:pt>
                <c:pt idx="1">
                  <c:v>2.3749978733901556E-2</c:v>
                </c:pt>
                <c:pt idx="2">
                  <c:v>2.0420125818443963E-2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B-448E-9048-0E2E51910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30736"/>
        <c:axId val="1098636144"/>
      </c:lineChart>
      <c:catAx>
        <c:axId val="109859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8600368"/>
        <c:crosses val="autoZero"/>
        <c:auto val="1"/>
        <c:lblAlgn val="ctr"/>
        <c:lblOffset val="100"/>
        <c:noMultiLvlLbl val="0"/>
      </c:catAx>
      <c:valAx>
        <c:axId val="10986003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a-GE" sz="900" b="0"/>
                  <a:t>ათასი ლარი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8599120"/>
        <c:crosses val="autoZero"/>
        <c:crossBetween val="between"/>
      </c:valAx>
      <c:valAx>
        <c:axId val="1098636144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8630736"/>
        <c:crosses val="max"/>
        <c:crossBetween val="between"/>
      </c:valAx>
      <c:catAx>
        <c:axId val="1098630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8636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ka-GE" sz="1000" b="1" i="0" u="none" strike="noStrike" baseline="0">
                <a:effectLst/>
              </a:rPr>
              <a:t>ლენტეხის </a:t>
            </a:r>
            <a:r>
              <a:rPr lang="ka-GE" sz="1000" baseline="0"/>
              <a:t>მუნიციპალიტეტის ბიუჯეტის ხარჯები 2021-2023 წლებში</a:t>
            </a:r>
            <a:r>
              <a:rPr lang="en-US" sz="1000" baseline="0"/>
              <a:t> </a:t>
            </a:r>
            <a:endParaRPr lang="ka-GE" sz="1000" baseline="0"/>
          </a:p>
          <a:p>
            <a:pPr>
              <a:defRPr sz="1100"/>
            </a:pPr>
            <a:r>
              <a:rPr lang="en-US" sz="1050" b="0" baseline="0"/>
              <a:t>(</a:t>
            </a:r>
            <a:r>
              <a:rPr lang="ka-GE" sz="700" b="0" baseline="0"/>
              <a:t>თანხა ათას ლარში)</a:t>
            </a:r>
            <a:r>
              <a:rPr lang="ka-GE" sz="1050" b="0" baseline="0"/>
              <a:t> </a:t>
            </a:r>
            <a:endParaRPr lang="en-US" sz="1100" b="0"/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6.2815264344533439E-2"/>
                  <c:y val="-2.43081234619693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1D0-4C25-951D-C9360290CD66}"/>
                </c:ext>
              </c:extLst>
            </c:dLbl>
            <c:dLbl>
              <c:idx val="1"/>
              <c:layout>
                <c:manualLayout>
                  <c:x val="0.10983107099956502"/>
                  <c:y val="-0.102798429556567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1D0-4C25-951D-C9360290CD66}"/>
                </c:ext>
              </c:extLst>
            </c:dLbl>
            <c:dLbl>
              <c:idx val="2"/>
              <c:layout>
                <c:manualLayout>
                  <c:x val="-2.3724469505138441E-3"/>
                  <c:y val="6.81869380758825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816-4B5E-9EF2-159629FA118F}"/>
                </c:ext>
              </c:extLst>
            </c:dLbl>
            <c:dLbl>
              <c:idx val="3"/>
              <c:layout>
                <c:manualLayout>
                  <c:x val="0"/>
                  <c:y val="3.630147215909925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1D0-4C25-951D-C9360290CD66}"/>
                </c:ext>
              </c:extLst>
            </c:dLbl>
            <c:dLbl>
              <c:idx val="4"/>
              <c:layout>
                <c:manualLayout>
                  <c:x val="2.5002748689652295E-2"/>
                  <c:y val="-1.483975993684020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1D0-4C25-951D-C9360290CD66}"/>
                </c:ext>
              </c:extLst>
            </c:dLbl>
            <c:dLbl>
              <c:idx val="5"/>
              <c:layout>
                <c:manualLayout>
                  <c:x val="-0.20142117828491768"/>
                  <c:y val="9.08162341776243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1D0-4C25-951D-C9360290CD66}"/>
                </c:ext>
              </c:extLst>
            </c:dLbl>
            <c:dLbl>
              <c:idx val="6"/>
              <c:layout>
                <c:manualLayout>
                  <c:x val="5.1931591293578293E-2"/>
                  <c:y val="-5.60763797006137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1D0-4C25-951D-C9360290CD66}"/>
                </c:ext>
              </c:extLst>
            </c:dLbl>
            <c:dLbl>
              <c:idx val="7"/>
              <c:layout>
                <c:manualLayout>
                  <c:x val="0.15221878192678706"/>
                  <c:y val="-4.967826226690606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1D0-4C25-951D-C9360290CD66}"/>
                </c:ext>
              </c:extLst>
            </c:dLbl>
            <c:dLbl>
              <c:idx val="8"/>
              <c:layout>
                <c:manualLayout>
                  <c:x val="0.29691841185295187"/>
                  <c:y val="-1.110028299348546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1D0-4C25-951D-C9360290C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'ეკ. კლასიფ.'!$B$46:$B$54</c:f>
              <c:strCache>
                <c:ptCount val="9"/>
                <c:pt idx="0">
                  <c:v>არაფინანსური აქტივების ზრდა</c:v>
                </c:pt>
                <c:pt idx="1">
                  <c:v>სუბსიდიები</c:v>
                </c:pt>
                <c:pt idx="2">
                  <c:v>შრომის ანაზღაურება</c:v>
                </c:pt>
                <c:pt idx="3">
                  <c:v>საქონელი და მომსახურება</c:v>
                </c:pt>
                <c:pt idx="4">
                  <c:v>სოციალური უზრუნველყოფა</c:v>
                </c:pt>
                <c:pt idx="5">
                  <c:v>სხვა ხარჯები</c:v>
                </c:pt>
                <c:pt idx="6">
                  <c:v>პროცენტი</c:v>
                </c:pt>
                <c:pt idx="7">
                  <c:v>გრანტები</c:v>
                </c:pt>
                <c:pt idx="8">
                  <c:v>ვალდებულებების კლება</c:v>
                </c:pt>
              </c:strCache>
            </c:strRef>
          </c:cat>
          <c:val>
            <c:numRef>
              <c:f>'ეკ. კლასიფ.'!$C$46:$C$54</c:f>
              <c:numCache>
                <c:formatCode>0</c:formatCode>
                <c:ptCount val="9"/>
                <c:pt idx="0">
                  <c:v>14551.5</c:v>
                </c:pt>
                <c:pt idx="1">
                  <c:v>7319.1</c:v>
                </c:pt>
                <c:pt idx="2">
                  <c:v>5743.5</c:v>
                </c:pt>
                <c:pt idx="3">
                  <c:v>5119.5</c:v>
                </c:pt>
                <c:pt idx="4">
                  <c:v>2075.5842499999999</c:v>
                </c:pt>
                <c:pt idx="5">
                  <c:v>1415.13564</c:v>
                </c:pt>
                <c:pt idx="6">
                  <c:v>817.59100000000001</c:v>
                </c:pt>
                <c:pt idx="7">
                  <c:v>755.65749000000005</c:v>
                </c:pt>
                <c:pt idx="8">
                  <c:v>347.73699999999997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D0-4C25-951D-C9360290C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ka-GE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ლენტეხის მუნიციაპლიტეტის </a:t>
            </a:r>
            <a:r>
              <a:rPr lang="ka-GE" sz="1000" b="1" i="0" baseline="0"/>
              <a:t>ბიუჯეტის ხარჯები საბიუჯეტო კლასიფიკაციის მიხედვით  - 2021-2023</a:t>
            </a:r>
            <a:r>
              <a:rPr lang="ka-GE" sz="800" b="1" i="0" baseline="0"/>
              <a:t> </a:t>
            </a:r>
            <a:endParaRPr lang="en-US" sz="1000" b="0" i="0" baseline="0"/>
          </a:p>
        </c:rich>
      </c:tx>
      <c:layout>
        <c:manualLayout>
          <c:xMode val="edge"/>
          <c:yMode val="edge"/>
          <c:x val="0.10687694928496069"/>
          <c:y val="2.8458579467382807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3259215643662187E-2"/>
          <c:y val="0.11989152076974831"/>
          <c:w val="0.91263896289772373"/>
          <c:h val="0.7430485748795846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'ეკ. კლასიფ.'!$C$15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'ეკ. კლასიფ.'!$B$16:$B$24</c:f>
              <c:strCache>
                <c:ptCount val="9"/>
                <c:pt idx="0">
                  <c:v>არაფინანსური აქტივების ზრდა</c:v>
                </c:pt>
                <c:pt idx="1">
                  <c:v>სუბსიდიები</c:v>
                </c:pt>
                <c:pt idx="2">
                  <c:v>საქონელი და მომსახურება</c:v>
                </c:pt>
                <c:pt idx="3">
                  <c:v>შრომის ანაზღაურება</c:v>
                </c:pt>
                <c:pt idx="4">
                  <c:v>სოციალური უზრუნველყოფა</c:v>
                </c:pt>
                <c:pt idx="5">
                  <c:v>სხვა ხარჯები</c:v>
                </c:pt>
                <c:pt idx="6">
                  <c:v>პროცენტი</c:v>
                </c:pt>
                <c:pt idx="7">
                  <c:v>ვალდებულებების კლება</c:v>
                </c:pt>
                <c:pt idx="8">
                  <c:v>გრანტები</c:v>
                </c:pt>
              </c:strCache>
            </c:strRef>
          </c:cat>
          <c:val>
            <c:numRef>
              <c:f>'ეკ. კლასიფ.'!$C$16:$C$24</c:f>
              <c:numCache>
                <c:formatCode>#,##0</c:formatCode>
                <c:ptCount val="9"/>
                <c:pt idx="0">
                  <c:v>2000</c:v>
                </c:pt>
                <c:pt idx="1">
                  <c:v>2000</c:v>
                </c:pt>
                <c:pt idx="2">
                  <c:v>1501.6</c:v>
                </c:pt>
                <c:pt idx="3">
                  <c:v>1600</c:v>
                </c:pt>
                <c:pt idx="4">
                  <c:v>886.78</c:v>
                </c:pt>
                <c:pt idx="5">
                  <c:v>621.32099999999991</c:v>
                </c:pt>
                <c:pt idx="6">
                  <c:v>65.878</c:v>
                </c:pt>
                <c:pt idx="7">
                  <c:v>94.119</c:v>
                </c:pt>
                <c:pt idx="8">
                  <c:v>474.25900000000001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6-4737-8AE6-5E09C644A5C5}"/>
            </c:ext>
          </c:extLst>
        </c:ser>
        <c:ser>
          <c:idx val="1"/>
          <c:order val="1"/>
          <c:tx>
            <c:strRef>
              <c:f>'ეკ. კლასიფ.'!$D$15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'ეკ. კლასიფ.'!$B$16:$B$24</c:f>
              <c:strCache>
                <c:ptCount val="9"/>
                <c:pt idx="0">
                  <c:v>არაფინანსური აქტივების ზრდა</c:v>
                </c:pt>
                <c:pt idx="1">
                  <c:v>სუბსიდიები</c:v>
                </c:pt>
                <c:pt idx="2">
                  <c:v>საქონელი და მომსახურება</c:v>
                </c:pt>
                <c:pt idx="3">
                  <c:v>შრომის ანაზღაურება</c:v>
                </c:pt>
                <c:pt idx="4">
                  <c:v>სოციალური უზრუნველყოფა</c:v>
                </c:pt>
                <c:pt idx="5">
                  <c:v>სხვა ხარჯები</c:v>
                </c:pt>
                <c:pt idx="6">
                  <c:v>პროცენტი</c:v>
                </c:pt>
                <c:pt idx="7">
                  <c:v>ვალდებულებების კლება</c:v>
                </c:pt>
                <c:pt idx="8">
                  <c:v>გრანტები</c:v>
                </c:pt>
              </c:strCache>
            </c:strRef>
          </c:cat>
          <c:val>
            <c:numRef>
              <c:f>'ეკ. კლასიფ.'!$D$16:$D$24</c:f>
              <c:numCache>
                <c:formatCode>#,##0</c:formatCode>
                <c:ptCount val="9"/>
                <c:pt idx="0">
                  <c:v>3000</c:v>
                </c:pt>
                <c:pt idx="1">
                  <c:v>2412</c:v>
                </c:pt>
                <c:pt idx="2">
                  <c:v>1550</c:v>
                </c:pt>
                <c:pt idx="3">
                  <c:v>1800</c:v>
                </c:pt>
                <c:pt idx="4">
                  <c:v>986.60424999999998</c:v>
                </c:pt>
                <c:pt idx="5">
                  <c:v>730.5146400000001</c:v>
                </c:pt>
                <c:pt idx="6">
                  <c:v>751.71299999999997</c:v>
                </c:pt>
                <c:pt idx="7">
                  <c:v>253.61799999999999</c:v>
                </c:pt>
                <c:pt idx="8">
                  <c:v>271.39848999999998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D6-4737-8AE6-5E09C644A5C5}"/>
            </c:ext>
          </c:extLst>
        </c:ser>
        <c:ser>
          <c:idx val="2"/>
          <c:order val="2"/>
          <c:tx>
            <c:strRef>
              <c:f>'ეკ. კლასიფ.'!$E$15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'ეკ. კლასიფ.'!$B$16:$B$24</c:f>
              <c:strCache>
                <c:ptCount val="9"/>
                <c:pt idx="0">
                  <c:v>არაფინანსური აქტივების ზრდა</c:v>
                </c:pt>
                <c:pt idx="1">
                  <c:v>სუბსიდიები</c:v>
                </c:pt>
                <c:pt idx="2">
                  <c:v>საქონელი და მომსახურება</c:v>
                </c:pt>
                <c:pt idx="3">
                  <c:v>შრომის ანაზღაურება</c:v>
                </c:pt>
                <c:pt idx="4">
                  <c:v>სოციალური უზრუნველყოფა</c:v>
                </c:pt>
                <c:pt idx="5">
                  <c:v>სხვა ხარჯები</c:v>
                </c:pt>
                <c:pt idx="6">
                  <c:v>პროცენტი</c:v>
                </c:pt>
                <c:pt idx="7">
                  <c:v>ვალდებულებების კლება</c:v>
                </c:pt>
                <c:pt idx="8">
                  <c:v>გრანტები</c:v>
                </c:pt>
              </c:strCache>
            </c:strRef>
          </c:cat>
          <c:val>
            <c:numRef>
              <c:f>'ეკ. კლასიფ.'!$E$16:$E$24</c:f>
              <c:numCache>
                <c:formatCode>#,##0</c:formatCode>
                <c:ptCount val="9"/>
                <c:pt idx="0">
                  <c:v>9551.5</c:v>
                </c:pt>
                <c:pt idx="1">
                  <c:v>2907.1</c:v>
                </c:pt>
                <c:pt idx="2">
                  <c:v>2067.9</c:v>
                </c:pt>
                <c:pt idx="3">
                  <c:v>2343.5</c:v>
                </c:pt>
                <c:pt idx="4">
                  <c:v>202.2</c:v>
                </c:pt>
                <c:pt idx="5">
                  <c:v>63.3</c:v>
                </c:pt>
                <c:pt idx="6">
                  <c:v>0</c:v>
                </c:pt>
                <c:pt idx="7">
                  <c:v>0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D6-4737-8AE6-5E09C644A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2599680"/>
        <c:axId val="223089728"/>
        <c:axId val="0"/>
      </c:bar3DChart>
      <c:catAx>
        <c:axId val="222599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223089728"/>
        <c:crosses val="autoZero"/>
        <c:auto val="1"/>
        <c:lblAlgn val="ctr"/>
        <c:lblOffset val="100"/>
        <c:noMultiLvlLbl val="0"/>
      </c:catAx>
      <c:valAx>
        <c:axId val="2230897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900" b="0"/>
                </a:pPr>
                <a:r>
                  <a:rPr lang="ka-GE" sz="900" b="0"/>
                  <a:t>ათასი ლარი</a:t>
                </a:r>
              </a:p>
            </c:rich>
          </c:tx>
          <c:layout>
            <c:manualLayout>
              <c:xMode val="edge"/>
              <c:yMode val="edge"/>
              <c:x val="1.1579153619630864E-2"/>
              <c:y val="0.39759334120355139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2259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157737823643777"/>
          <c:y val="0.24208377114741628"/>
          <c:w val="0.42041757808391395"/>
          <c:h val="0.1277047233830857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ka-GE" sz="1000"/>
              <a:t>მიმდინარე და კაპიტალური ხარჯები 2021-2023 წლებში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8685465161047235E-2"/>
          <c:y val="8.3582253912756199E-2"/>
          <c:w val="0.92806892611465197"/>
          <c:h val="0.83018544665102678"/>
        </c:manualLayout>
      </c:layout>
      <c:ofPieChart>
        <c:ofPieType val="pie"/>
        <c:varyColors val="1"/>
        <c:ser>
          <c:idx val="0"/>
          <c:order val="0"/>
          <c:dLbls>
            <c:dLbl>
              <c:idx val="0"/>
              <c:layout>
                <c:manualLayout>
                  <c:x val="8.0347355101971801E-2"/>
                  <c:y val="1.7303335379266569E-2"/>
                </c:manualLayout>
              </c:layout>
              <c:tx>
                <c:rich>
                  <a:bodyPr/>
                  <a:lstStyle/>
                  <a:p>
                    <a:pPr>
                      <a:defRPr sz="800"/>
                    </a:pPr>
                    <a:r>
                      <a:rPr lang="ka-GE" sz="800"/>
                      <a:t>კაპიტალური ხარჯები
61.3%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DE4-43E3-A821-BEFE26F3FC65}"/>
                </c:ext>
              </c:extLst>
            </c:dLbl>
            <c:dLbl>
              <c:idx val="9"/>
              <c:layout>
                <c:manualLayout>
                  <c:x val="-0.19517113969496924"/>
                  <c:y val="1.6101589093247385E-2"/>
                </c:manualLayout>
              </c:layout>
              <c:tx>
                <c:rich>
                  <a:bodyPr/>
                  <a:lstStyle/>
                  <a:p>
                    <a:pPr>
                      <a:defRPr sz="800"/>
                    </a:pPr>
                    <a:r>
                      <a:rPr lang="ka-GE" sz="800"/>
                      <a:t>მიმდინარე ხარჯები
38.7%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DE4-43E3-A821-BEFE26F3FC6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'ეკ. კლასიფ.'!$B$46:$B$54</c:f>
              <c:strCache>
                <c:ptCount val="9"/>
                <c:pt idx="0">
                  <c:v>არაფინანსური აქტივების ზრდა</c:v>
                </c:pt>
                <c:pt idx="1">
                  <c:v>სუბსიდიები</c:v>
                </c:pt>
                <c:pt idx="2">
                  <c:v>შრომის ანაზღაურება</c:v>
                </c:pt>
                <c:pt idx="3">
                  <c:v>საქონელი და მომსახურება</c:v>
                </c:pt>
                <c:pt idx="4">
                  <c:v>სოციალური უზრუნველყოფა</c:v>
                </c:pt>
                <c:pt idx="5">
                  <c:v>სხვა ხარჯები</c:v>
                </c:pt>
                <c:pt idx="6">
                  <c:v>პროცენტი</c:v>
                </c:pt>
                <c:pt idx="7">
                  <c:v>გრანტები</c:v>
                </c:pt>
                <c:pt idx="8">
                  <c:v>ვალდებულებების კლება</c:v>
                </c:pt>
              </c:strCache>
            </c:strRef>
          </c:cat>
          <c:val>
            <c:numRef>
              <c:f>'ეკ. კლასიფ.'!$C$46:$C$54</c:f>
              <c:numCache>
                <c:formatCode>0</c:formatCode>
                <c:ptCount val="9"/>
                <c:pt idx="0">
                  <c:v>14551.5</c:v>
                </c:pt>
                <c:pt idx="1">
                  <c:v>7319.1</c:v>
                </c:pt>
                <c:pt idx="2">
                  <c:v>5743.5</c:v>
                </c:pt>
                <c:pt idx="3">
                  <c:v>5119.5</c:v>
                </c:pt>
                <c:pt idx="4">
                  <c:v>2075.5842499999999</c:v>
                </c:pt>
                <c:pt idx="5">
                  <c:v>1415.13564</c:v>
                </c:pt>
                <c:pt idx="6">
                  <c:v>817.59100000000001</c:v>
                </c:pt>
                <c:pt idx="7">
                  <c:v>755.65749000000005</c:v>
                </c:pt>
                <c:pt idx="8">
                  <c:v>347.73699999999997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E4-43E3-A821-BEFE26F3FC65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8"/>
        <c:secondPieSize val="75"/>
        <c:serLines/>
      </c:of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ka-GE" sz="1000" b="1" i="0" u="none" strike="noStrike" baseline="0">
                <a:effectLst/>
              </a:rPr>
              <a:t>ონის </a:t>
            </a:r>
            <a:r>
              <a:rPr lang="ka-GE" sz="1000"/>
              <a:t>მუნიციპალიტეტის</a:t>
            </a:r>
            <a:r>
              <a:rPr lang="ka-GE" sz="1000" baseline="0"/>
              <a:t> </a:t>
            </a:r>
            <a:r>
              <a:rPr lang="ka-GE" sz="1000"/>
              <a:t>202</a:t>
            </a:r>
            <a:r>
              <a:rPr lang="en-US" sz="1000"/>
              <a:t>3</a:t>
            </a:r>
            <a:r>
              <a:rPr lang="ka-GE" sz="1000"/>
              <a:t> წლის ბიუჯეტის ტრანსფერები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შემოსავლები!$R$38</c:f>
              <c:strCache>
                <c:ptCount val="1"/>
                <c:pt idx="0">
                  <c:v>2023 წლის ტრანსფერები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0.25046465783333161"/>
                  <c:y val="3.901866468331736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C94-4B3E-88FC-60E30106777D}"/>
                </c:ext>
              </c:extLst>
            </c:dLbl>
            <c:dLbl>
              <c:idx val="1"/>
              <c:layout>
                <c:manualLayout>
                  <c:x val="9.7737697967078624E-2"/>
                  <c:y val="0.1765453802082728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94-4B3E-88FC-60E30106777D}"/>
                </c:ext>
              </c:extLst>
            </c:dLbl>
            <c:dLbl>
              <c:idx val="3"/>
              <c:layout>
                <c:manualLayout>
                  <c:x val="-0.30799830735112804"/>
                  <c:y val="7.6419079031469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C94-4B3E-88FC-60E3010677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შემოსავლები!$Q$39:$Q$43</c:f>
              <c:strCache>
                <c:ptCount val="5"/>
                <c:pt idx="0">
                  <c:v>საერთ. ორგანიზაციების გრანტები</c:v>
                </c:pt>
                <c:pt idx="1">
                  <c:v>მიზნობრივი ტრანსფერი </c:v>
                </c:pt>
                <c:pt idx="2">
                  <c:v>კაპიტალური ტრანსფერი</c:v>
                </c:pt>
                <c:pt idx="3">
                  <c:v>სპეციალური ტრანსფერი</c:v>
                </c:pt>
                <c:pt idx="4">
                  <c:v>სოფლის  მხარდაჭერის  პროგრამა</c:v>
                </c:pt>
              </c:strCache>
            </c:strRef>
          </c:cat>
          <c:val>
            <c:numRef>
              <c:f>შემოსავლები!$R$39:$R$43</c:f>
              <c:numCache>
                <c:formatCode>#,##0.0</c:formatCode>
                <c:ptCount val="5"/>
                <c:pt idx="0">
                  <c:v>25.2</c:v>
                </c:pt>
                <c:pt idx="1">
                  <c:v>778.6</c:v>
                </c:pt>
                <c:pt idx="2">
                  <c:v>7451.7</c:v>
                </c:pt>
                <c:pt idx="3">
                  <c:v>1050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0-4679-8407-49CF537C760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ka-GE" sz="1000" b="1" i="0" u="none" strike="noStrike" baseline="0">
                <a:effectLst/>
              </a:rPr>
              <a:t>ონის</a:t>
            </a:r>
            <a:r>
              <a:rPr lang="ka-GE" sz="1000"/>
              <a:t> მუნიციპალიტეტის 2024 წლის ბიუჯეტის სხვა შემოსავლები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შემოსავლები!$R$21</c:f>
              <c:strCache>
                <c:ptCount val="1"/>
                <c:pt idx="0">
                  <c:v>2024 წლის სხვა შემოსავლები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0.12091004858262402"/>
                  <c:y val="3.450335476402169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BB3-42EA-846F-F7F103DEACAA}"/>
                </c:ext>
              </c:extLst>
            </c:dLbl>
            <c:dLbl>
              <c:idx val="3"/>
              <c:layout>
                <c:manualLayout>
                  <c:x val="-6.10812288650526E-2"/>
                  <c:y val="5.764940763351916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BB3-42EA-846F-F7F103DEACAA}"/>
                </c:ext>
              </c:extLst>
            </c:dLbl>
            <c:dLbl>
              <c:idx val="4"/>
              <c:layout>
                <c:manualLayout>
                  <c:x val="-2.3631463282680898E-2"/>
                  <c:y val="1.2679734785869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BB3-42EA-846F-F7F103DEACAA}"/>
                </c:ext>
              </c:extLst>
            </c:dLbl>
            <c:dLbl>
              <c:idx val="5"/>
              <c:layout>
                <c:manualLayout>
                  <c:x val="9.9636470216160747E-2"/>
                  <c:y val="1.379861358532311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BB3-42EA-846F-F7F103DEAC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შემოსავლები!$Q$22:$Q$27</c:f>
              <c:strCache>
                <c:ptCount val="6"/>
                <c:pt idx="0">
                  <c:v>პროცენტები</c:v>
                </c:pt>
                <c:pt idx="1">
                  <c:v>დივიდენდები</c:v>
                </c:pt>
                <c:pt idx="2">
                  <c:v>რენტა</c:v>
                </c:pt>
                <c:pt idx="3">
                  <c:v>მოსაკრებლები </c:v>
                </c:pt>
                <c:pt idx="4">
                  <c:v>  ჯარიმები</c:v>
                </c:pt>
                <c:pt idx="5">
                  <c:v>  სხვა არაკლასიფ. შემოსავლები</c:v>
                </c:pt>
              </c:strCache>
            </c:strRef>
          </c:cat>
          <c:val>
            <c:numRef>
              <c:f>შემოსავლები!$R$22:$R$27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250</c:v>
                </c:pt>
                <c:pt idx="3">
                  <c:v>50</c:v>
                </c:pt>
                <c:pt idx="4">
                  <c:v>150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B3-42EA-846F-F7F103DEAC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ka-GE" sz="1000" b="1" i="0" u="none" strike="noStrike" baseline="0">
                <a:effectLst/>
              </a:rPr>
              <a:t>ლენტეხის</a:t>
            </a:r>
            <a:r>
              <a:rPr lang="ka-GE" sz="1000" b="1"/>
              <a:t> მუნიციპალიტეტის</a:t>
            </a:r>
            <a:r>
              <a:rPr lang="ka-GE" sz="1000" b="1" baseline="0"/>
              <a:t> </a:t>
            </a:r>
            <a:r>
              <a:rPr lang="ka-GE" sz="1000" b="1"/>
              <a:t>2021-2023 წლების ბიუჯეტის შემოსავლების</a:t>
            </a:r>
            <a:r>
              <a:rPr lang="ka-GE" sz="1000" b="1" baseline="0"/>
              <a:t> სტრუქტურა</a:t>
            </a:r>
            <a:endParaRPr lang="en-US" sz="10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შემოსავლები!$B$38</c:f>
              <c:strCache>
                <c:ptCount val="1"/>
                <c:pt idx="0">
                  <c:v>გადასახადები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შემოსავლები!$C$37:$E$37</c:f>
              <c:numCache>
                <c:formatCode>0_ ;\-0\ 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შემოსავლები!$C$38:$E$38</c:f>
              <c:numCache>
                <c:formatCode>#,##0</c:formatCode>
                <c:ptCount val="3"/>
                <c:pt idx="0">
                  <c:v>3557.9</c:v>
                </c:pt>
                <c:pt idx="1">
                  <c:v>5428.3</c:v>
                </c:pt>
                <c:pt idx="2">
                  <c:v>6129.5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4-4EA8-ACF4-101F4273471C}"/>
            </c:ext>
          </c:extLst>
        </c:ser>
        <c:ser>
          <c:idx val="1"/>
          <c:order val="1"/>
          <c:tx>
            <c:strRef>
              <c:f>შემოსავლები!$B$39</c:f>
              <c:strCache>
                <c:ptCount val="1"/>
                <c:pt idx="0">
                  <c:v>გრანტი, კაპიტალური და მიზნობრივი ტრანსფერები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7.0455455246478629E-2"/>
                  <c:y val="6.5439664371812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DF-47D7-BE11-BE8392DEBD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შემოსავლები!$C$37:$E$37</c:f>
              <c:numCache>
                <c:formatCode>0_ ;\-0\ 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შემოსავლები!$C$39:$E$39</c:f>
              <c:numCache>
                <c:formatCode>#,##0</c:formatCode>
                <c:ptCount val="3"/>
                <c:pt idx="0">
                  <c:v>6384.2</c:v>
                </c:pt>
                <c:pt idx="1">
                  <c:v>9517.6</c:v>
                </c:pt>
                <c:pt idx="2">
                  <c:v>9305.5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E4-4EA8-ACF4-101F4273471C}"/>
            </c:ext>
          </c:extLst>
        </c:ser>
        <c:ser>
          <c:idx val="2"/>
          <c:order val="2"/>
          <c:tx>
            <c:strRef>
              <c:f>შემოსავლები!$B$40</c:f>
              <c:strCache>
                <c:ptCount val="1"/>
                <c:pt idx="0">
                  <c:v>სხვა შემოსავლები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9725909884173357E-2"/>
                  <c:y val="3.271983218590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9DF-47D7-BE11-BE8392DEBD94}"/>
                </c:ext>
              </c:extLst>
            </c:dLbl>
            <c:dLbl>
              <c:idx val="1"/>
              <c:layout>
                <c:manualLayout>
                  <c:x val="-7.9725909884173329E-2"/>
                  <c:y val="9.81594965577190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9DF-47D7-BE11-BE8392DEBD94}"/>
                </c:ext>
              </c:extLst>
            </c:dLbl>
            <c:dLbl>
              <c:idx val="2"/>
              <c:layout>
                <c:manualLayout>
                  <c:x val="-8.1580000811712183E-2"/>
                  <c:y val="-6.54396643718130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9DF-47D7-BE11-BE8392DEBD94}"/>
                </c:ext>
              </c:extLst>
            </c:dLbl>
            <c:dLbl>
              <c:idx val="3"/>
              <c:layout>
                <c:manualLayout>
                  <c:x val="-7.60177280290955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DF-47D7-BE11-BE8392DEBD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შემოსავლები!$C$37:$E$37</c:f>
              <c:numCache>
                <c:formatCode>0_ ;\-0\ 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შემოსავლები!$C$40:$E$40</c:f>
              <c:numCache>
                <c:formatCode>#,##0</c:formatCode>
                <c:ptCount val="3"/>
                <c:pt idx="0">
                  <c:v>212.8</c:v>
                </c:pt>
                <c:pt idx="1">
                  <c:v>344.3</c:v>
                </c:pt>
                <c:pt idx="2">
                  <c:v>472.2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E4-4EA8-ACF4-101F4273471C}"/>
            </c:ext>
          </c:extLst>
        </c:ser>
        <c:ser>
          <c:idx val="3"/>
          <c:order val="3"/>
          <c:tx>
            <c:strRef>
              <c:f>შემოსავლები!$B$41</c:f>
              <c:strCache>
                <c:ptCount val="1"/>
                <c:pt idx="0">
                  <c:v>ქონების გაყიდვა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4163637101556559E-2"/>
                  <c:y val="2.2903882530134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9DF-47D7-BE11-BE8392DEBD94}"/>
                </c:ext>
              </c:extLst>
            </c:dLbl>
            <c:dLbl>
              <c:idx val="1"/>
              <c:layout>
                <c:manualLayout>
                  <c:x val="6.6731506318946199E-2"/>
                  <c:y val="-9.81594965577190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9DF-47D7-BE11-BE8392DEBD94}"/>
                </c:ext>
              </c:extLst>
            </c:dLbl>
            <c:dLbl>
              <c:idx val="2"/>
              <c:layout>
                <c:manualLayout>
                  <c:x val="6.1185000608784047E-2"/>
                  <c:y val="-1.635991609295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9DF-47D7-BE11-BE8392DEBD94}"/>
                </c:ext>
              </c:extLst>
            </c:dLbl>
            <c:dLbl>
              <c:idx val="3"/>
              <c:layout>
                <c:manualLayout>
                  <c:x val="1.8540909275387787E-3"/>
                  <c:y val="-5.235173149745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DF-47D7-BE11-BE8392DEBD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შემოსავლები!$C$37:$E$37</c:f>
              <c:numCache>
                <c:formatCode>0_ ;\-0\ 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შემოსავლები!$C$41:$E$41</c:f>
              <c:numCache>
                <c:formatCode>#,##0</c:formatCode>
                <c:ptCount val="3"/>
                <c:pt idx="0">
                  <c:v>0</c:v>
                </c:pt>
                <c:pt idx="1">
                  <c:v>4.8</c:v>
                </c:pt>
                <c:pt idx="2">
                  <c:v>37.6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E4-4EA8-ACF4-101F42734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8933488"/>
        <c:axId val="698934144"/>
      </c:barChart>
      <c:catAx>
        <c:axId val="698933488"/>
        <c:scaling>
          <c:orientation val="minMax"/>
        </c:scaling>
        <c:delete val="0"/>
        <c:axPos val="b"/>
        <c:numFmt formatCode="0_ ;\-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934144"/>
        <c:crosses val="autoZero"/>
        <c:auto val="1"/>
        <c:lblAlgn val="ctr"/>
        <c:lblOffset val="100"/>
        <c:noMultiLvlLbl val="0"/>
      </c:catAx>
      <c:valAx>
        <c:axId val="6989341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a-GE" b="1"/>
                  <a:t>ათასი ლარი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93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ლენტეხის</a:t>
            </a:r>
            <a:r>
              <a:rPr lang="ka-GE"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 მუნიციპალიტეტის 2021-2023  წლების ბიუჯეტის შემოსავლის წყაროების წილი მთლიან შემოსავლებში</a:t>
            </a:r>
            <a:endParaRPr lang="en-US" sz="1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შემოსავლები!$C$44</c:f>
              <c:strCache>
                <c:ptCount val="1"/>
                <c:pt idx="0">
                  <c:v>2021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შემოსავლები!$B$45:$B$48</c:f>
              <c:strCache>
                <c:ptCount val="4"/>
                <c:pt idx="0">
                  <c:v>გადასახადები</c:v>
                </c:pt>
                <c:pt idx="1">
                  <c:v>გრანტი, კაპიტალური და სხვა ტრანსფერები</c:v>
                </c:pt>
                <c:pt idx="2">
                  <c:v>სხვა შემოსავლები </c:v>
                </c:pt>
                <c:pt idx="3">
                  <c:v>ქონების გაყიდვა</c:v>
                </c:pt>
              </c:strCache>
            </c:strRef>
          </c:cat>
          <c:val>
            <c:numRef>
              <c:f>შემოსავლები!$C$45:$C$48</c:f>
              <c:numCache>
                <c:formatCode>0%</c:formatCode>
                <c:ptCount val="4"/>
                <c:pt idx="0">
                  <c:v>0.35036287900422458</c:v>
                </c:pt>
                <c:pt idx="1">
                  <c:v>0.62868172015480217</c:v>
                </c:pt>
                <c:pt idx="2">
                  <c:v>2.0955400840973325E-2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2-4103-8AEA-6E35C3E07257}"/>
            </c:ext>
          </c:extLst>
        </c:ser>
        <c:ser>
          <c:idx val="1"/>
          <c:order val="1"/>
          <c:tx>
            <c:strRef>
              <c:f>შემოსავლები!$D$44</c:f>
              <c:strCache>
                <c:ptCount val="1"/>
                <c:pt idx="0">
                  <c:v>2022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შემოსავლები!$B$45:$B$48</c:f>
              <c:strCache>
                <c:ptCount val="4"/>
                <c:pt idx="0">
                  <c:v>გადასახადები</c:v>
                </c:pt>
                <c:pt idx="1">
                  <c:v>გრანტი, კაპიტალური და სხვა ტრანსფერები</c:v>
                </c:pt>
                <c:pt idx="2">
                  <c:v>სხვა შემოსავლები </c:v>
                </c:pt>
                <c:pt idx="3">
                  <c:v>ქონების გაყიდვა</c:v>
                </c:pt>
              </c:strCache>
            </c:strRef>
          </c:cat>
          <c:val>
            <c:numRef>
              <c:f>შემოსავლები!$D$45:$D$48</c:f>
              <c:numCache>
                <c:formatCode>0%</c:formatCode>
                <c:ptCount val="4"/>
                <c:pt idx="0">
                  <c:v>0.35490683229813663</c:v>
                </c:pt>
                <c:pt idx="1">
                  <c:v>0.62226871526642691</c:v>
                </c:pt>
                <c:pt idx="2">
                  <c:v>2.2510624387054593E-2</c:v>
                </c:pt>
                <c:pt idx="3">
                  <c:v>3.1382804838182409E-4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32-4103-8AEA-6E35C3E07257}"/>
            </c:ext>
          </c:extLst>
        </c:ser>
        <c:ser>
          <c:idx val="2"/>
          <c:order val="2"/>
          <c:tx>
            <c:strRef>
              <c:f>შემოსავლები!$E$44</c:f>
              <c:strCache>
                <c:ptCount val="1"/>
                <c:pt idx="0">
                  <c:v>2023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შემოსავლები!$B$45:$B$48</c:f>
              <c:strCache>
                <c:ptCount val="4"/>
                <c:pt idx="0">
                  <c:v>გადასახადები</c:v>
                </c:pt>
                <c:pt idx="1">
                  <c:v>გრანტი, კაპიტალური და სხვა ტრანსფერები</c:v>
                </c:pt>
                <c:pt idx="2">
                  <c:v>სხვა შემოსავლები </c:v>
                </c:pt>
                <c:pt idx="3">
                  <c:v>ქონების გაყიდვა</c:v>
                </c:pt>
              </c:strCache>
            </c:strRef>
          </c:cat>
          <c:val>
            <c:numRef>
              <c:f>შემოსავლები!$E$45:$E$48</c:f>
              <c:numCache>
                <c:formatCode>0%</c:formatCode>
                <c:ptCount val="4"/>
                <c:pt idx="0">
                  <c:v>0.38441999899653806</c:v>
                </c:pt>
                <c:pt idx="1">
                  <c:v>0.58360719482213641</c:v>
                </c:pt>
                <c:pt idx="2">
                  <c:v>2.9614670613616979E-2</c:v>
                </c:pt>
                <c:pt idx="3">
                  <c:v>2.3581355677085949E-3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32-4103-8AEA-6E35C3E07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8922992"/>
        <c:axId val="698919712"/>
      </c:barChart>
      <c:catAx>
        <c:axId val="69892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919712"/>
        <c:crosses val="autoZero"/>
        <c:auto val="1"/>
        <c:lblAlgn val="ctr"/>
        <c:lblOffset val="100"/>
        <c:noMultiLvlLbl val="0"/>
      </c:catAx>
      <c:valAx>
        <c:axId val="69891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92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/>
            </a:pPr>
            <a:r>
              <a:rPr lang="ka-GE" sz="1050" b="1" baseline="0"/>
              <a:t>ლენტეხის </a:t>
            </a:r>
            <a:r>
              <a:rPr lang="ka-GE" sz="1050" b="1"/>
              <a:t>მუნიციპალიტეტის ბიუჯეტის</a:t>
            </a:r>
            <a:r>
              <a:rPr lang="ka-GE" sz="1050" b="1" baseline="0"/>
              <a:t> პრიორიტეტები 2021-2023  წლებში </a:t>
            </a:r>
          </a:p>
          <a:p>
            <a:pPr>
              <a:defRPr sz="1050" b="1"/>
            </a:pPr>
            <a:r>
              <a:rPr lang="ka-GE" sz="1050" b="1" baseline="0"/>
              <a:t>(ათას ლარში და %-ში)</a:t>
            </a:r>
            <a:endParaRPr lang="en-US" sz="1050" b="1"/>
          </a:p>
        </c:rich>
      </c:tx>
      <c:layout/>
      <c:overlay val="0"/>
    </c:title>
    <c:autoTitleDeleted val="0"/>
    <c:view3D>
      <c:rotX val="30"/>
      <c:rotY val="83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"/>
          <c:dLbls>
            <c:dLbl>
              <c:idx val="0"/>
              <c:layout>
                <c:manualLayout>
                  <c:x val="-0.23228674794029125"/>
                  <c:y val="-0.1425655222655237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3C-4E06-8FE4-9905C42146C4}"/>
                </c:ext>
              </c:extLst>
            </c:dLbl>
            <c:dLbl>
              <c:idx val="1"/>
              <c:layout>
                <c:manualLayout>
                  <c:x val="-0.28313209497461467"/>
                  <c:y val="5.63032459398632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23C-4E06-8FE4-9905C42146C4}"/>
                </c:ext>
              </c:extLst>
            </c:dLbl>
            <c:dLbl>
              <c:idx val="2"/>
              <c:layout>
                <c:manualLayout>
                  <c:x val="4.4158355205599298E-2"/>
                  <c:y val="1.7456008216364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E33-4088-865A-153BE202F7EB}"/>
                </c:ext>
              </c:extLst>
            </c:dLbl>
            <c:dLbl>
              <c:idx val="3"/>
              <c:layout>
                <c:manualLayout>
                  <c:x val="0.19587649460484105"/>
                  <c:y val="0.2490527216706607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23C-4E06-8FE4-9905C42146C4}"/>
                </c:ext>
              </c:extLst>
            </c:dLbl>
            <c:dLbl>
              <c:idx val="4"/>
              <c:layout>
                <c:manualLayout>
                  <c:x val="8.9162070957346545E-2"/>
                  <c:y val="-4.676564992446655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7CC-455A-9B2B-C813E2A24B8A}"/>
                </c:ext>
              </c:extLst>
            </c:dLbl>
            <c:dLbl>
              <c:idx val="5"/>
              <c:layout>
                <c:manualLayout>
                  <c:x val="9.246194225721785E-2"/>
                  <c:y val="0.4342019856213625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7CC-455A-9B2B-C813E2A24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/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'ხარჯები სულ'!$B$65:$B$70</c:f>
              <c:strCache>
                <c:ptCount val="6"/>
                <c:pt idx="0">
                  <c:v>ინფრასტრუქტურა</c:v>
                </c:pt>
                <c:pt idx="1">
                  <c:v>მმართველობა</c:v>
                </c:pt>
                <c:pt idx="2">
                  <c:v>კულტურა, ახალგაზრდობა და სპორტი</c:v>
                </c:pt>
                <c:pt idx="3">
                  <c:v>განათლება</c:v>
                </c:pt>
                <c:pt idx="4">
                  <c:v>დასუფთავება და გარემოსა დაცვა</c:v>
                </c:pt>
                <c:pt idx="5">
                  <c:v>ჯანდაცვა და სოციალური უზრუნველყოფა</c:v>
                </c:pt>
              </c:strCache>
            </c:strRef>
          </c:cat>
          <c:val>
            <c:numRef>
              <c:f>'ხარჯები სულ'!$C$65:$C$70</c:f>
              <c:numCache>
                <c:formatCode>_-* #,##0\ _L_a_r_i_-;\-* #,##0\ _L_a_r_i_-;_-* "-"??\ _L_a_r_i_-;_-@_-</c:formatCode>
                <c:ptCount val="6"/>
                <c:pt idx="0">
                  <c:v>21706.620000000003</c:v>
                </c:pt>
                <c:pt idx="1">
                  <c:v>9698.92</c:v>
                </c:pt>
                <c:pt idx="2">
                  <c:v>3173.29</c:v>
                </c:pt>
                <c:pt idx="3">
                  <c:v>1751.92</c:v>
                </c:pt>
                <c:pt idx="4">
                  <c:v>931.68000000000006</c:v>
                </c:pt>
                <c:pt idx="5">
                  <c:v>882.71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33-4088-865A-153BE202F7E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ka-GE" sz="1200" b="1" i="0" baseline="0"/>
              <a:t>ლენტეხის  მუნიციპალიტეტის  ბიუჯეტის ხარჯები</a:t>
            </a:r>
            <a:r>
              <a:rPr lang="en-US" sz="1200" b="1" i="0" baseline="0"/>
              <a:t> </a:t>
            </a:r>
            <a:r>
              <a:rPr lang="ka-GE" sz="1200" b="1" i="0" baseline="0"/>
              <a:t> პრიორიტეტების მიხედვით </a:t>
            </a:r>
          </a:p>
          <a:p>
            <a:pPr>
              <a:defRPr sz="1200" b="1"/>
            </a:pPr>
            <a:r>
              <a:rPr lang="ka-GE" sz="1200" b="1" i="0" baseline="0"/>
              <a:t>(2021-2023 წლებში)</a:t>
            </a:r>
            <a:endParaRPr lang="en-US" sz="1200" b="1" i="0" baseline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19946999310717"/>
          <c:y val="0.14605026019143519"/>
          <c:w val="0.84150136669823783"/>
          <c:h val="0.748893561045564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'ხარჯები სულ'!$C$28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'ხარჯები სულ'!$B$29:$B$34</c:f>
              <c:strCache>
                <c:ptCount val="6"/>
                <c:pt idx="0">
                  <c:v>ინფრასტრუქტურა</c:v>
                </c:pt>
                <c:pt idx="1">
                  <c:v>მმართველობა</c:v>
                </c:pt>
                <c:pt idx="2">
                  <c:v>კულტურა, ახალგაზრდობა და სპორტი</c:v>
                </c:pt>
                <c:pt idx="3">
                  <c:v>განათლება</c:v>
                </c:pt>
                <c:pt idx="4">
                  <c:v>დასუფთავება და გარემოსა დაცვა</c:v>
                </c:pt>
                <c:pt idx="5">
                  <c:v>ჯანდაცვა და სოციალური უზრუნველყოფა</c:v>
                </c:pt>
              </c:strCache>
            </c:strRef>
          </c:cat>
          <c:val>
            <c:numRef>
              <c:f>'ხარჯები სულ'!$C$29:$C$34</c:f>
              <c:numCache>
                <c:formatCode>_-* #,##0\ _L_a_r_i_-;\-* #,##0\ _L_a_r_i_-;_-* "-"??\ _L_a_r_i_-;_-@_-</c:formatCode>
                <c:ptCount val="6"/>
                <c:pt idx="0">
                  <c:v>5317.1</c:v>
                </c:pt>
                <c:pt idx="1">
                  <c:v>2212.1999999999998</c:v>
                </c:pt>
                <c:pt idx="2">
                  <c:v>931.4</c:v>
                </c:pt>
                <c:pt idx="3">
                  <c:v>321.89999999999998</c:v>
                </c:pt>
                <c:pt idx="4">
                  <c:v>208</c:v>
                </c:pt>
                <c:pt idx="5">
                  <c:v>253.4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D-4B1C-8B8B-A200ABCDDE6C}"/>
            </c:ext>
          </c:extLst>
        </c:ser>
        <c:ser>
          <c:idx val="1"/>
          <c:order val="1"/>
          <c:tx>
            <c:strRef>
              <c:f>'ხარჯები სულ'!$D$28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'ხარჯები სულ'!$B$29:$B$34</c:f>
              <c:strCache>
                <c:ptCount val="6"/>
                <c:pt idx="0">
                  <c:v>ინფრასტრუქტურა</c:v>
                </c:pt>
                <c:pt idx="1">
                  <c:v>მმართველობა</c:v>
                </c:pt>
                <c:pt idx="2">
                  <c:v>კულტურა, ახალგაზრდობა და სპორტი</c:v>
                </c:pt>
                <c:pt idx="3">
                  <c:v>განათლება</c:v>
                </c:pt>
                <c:pt idx="4">
                  <c:v>დასუფთავება და გარემოსა დაცვა</c:v>
                </c:pt>
                <c:pt idx="5">
                  <c:v>ჯანდაცვა და სოციალური უზრუნველყოფა</c:v>
                </c:pt>
              </c:strCache>
            </c:strRef>
          </c:cat>
          <c:val>
            <c:numRef>
              <c:f>'ხარჯები სულ'!$D$29:$D$34</c:f>
              <c:numCache>
                <c:formatCode>_-* #,##0\ _L_a_r_i_-;\-* #,##0\ _L_a_r_i_-;_-* "-"??\ _L_a_r_i_-;_-@_-</c:formatCode>
                <c:ptCount val="6"/>
                <c:pt idx="0">
                  <c:v>7148.6</c:v>
                </c:pt>
                <c:pt idx="1">
                  <c:v>2493.4</c:v>
                </c:pt>
                <c:pt idx="2">
                  <c:v>965.7</c:v>
                </c:pt>
                <c:pt idx="3">
                  <c:v>551.20000000000005</c:v>
                </c:pt>
                <c:pt idx="4">
                  <c:v>317.7</c:v>
                </c:pt>
                <c:pt idx="5">
                  <c:v>279.2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ED-4B1C-8B8B-A200ABCDDE6C}"/>
            </c:ext>
          </c:extLst>
        </c:ser>
        <c:ser>
          <c:idx val="2"/>
          <c:order val="2"/>
          <c:tx>
            <c:strRef>
              <c:f>'ხარჯები სულ'!$E$28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'ხარჯები სულ'!$B$29:$B$34</c:f>
              <c:strCache>
                <c:ptCount val="6"/>
                <c:pt idx="0">
                  <c:v>ინფრასტრუქტურა</c:v>
                </c:pt>
                <c:pt idx="1">
                  <c:v>მმართველობა</c:v>
                </c:pt>
                <c:pt idx="2">
                  <c:v>კულტურა, ახალგაზრდობა და სპორტი</c:v>
                </c:pt>
                <c:pt idx="3">
                  <c:v>განათლება</c:v>
                </c:pt>
                <c:pt idx="4">
                  <c:v>დასუფთავება და გარემოსა დაცვა</c:v>
                </c:pt>
                <c:pt idx="5">
                  <c:v>ჯანდაცვა და სოციალური უზრუნველყოფა</c:v>
                </c:pt>
              </c:strCache>
            </c:strRef>
          </c:cat>
          <c:val>
            <c:numRef>
              <c:f>'ხარჯები სულ'!$E$29:$E$34</c:f>
              <c:numCache>
                <c:formatCode>_-* #,##0\ _L_a_r_i_-;\-* #,##0\ _L_a_r_i_-;_-* "-"??\ _L_a_r_i_-;_-@_-</c:formatCode>
                <c:ptCount val="6"/>
                <c:pt idx="0">
                  <c:v>9240.92</c:v>
                </c:pt>
                <c:pt idx="1">
                  <c:v>4993.32</c:v>
                </c:pt>
                <c:pt idx="2">
                  <c:v>1276.19</c:v>
                </c:pt>
                <c:pt idx="3">
                  <c:v>878.82</c:v>
                </c:pt>
                <c:pt idx="4">
                  <c:v>405.98</c:v>
                </c:pt>
                <c:pt idx="5">
                  <c:v>350.11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ED-4B1C-8B8B-A200ABCDD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273600"/>
        <c:axId val="222009536"/>
      </c:barChart>
      <c:catAx>
        <c:axId val="221273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n-US"/>
          </a:p>
        </c:txPr>
        <c:crossAx val="222009536"/>
        <c:crosses val="autoZero"/>
        <c:auto val="1"/>
        <c:lblAlgn val="ctr"/>
        <c:lblOffset val="100"/>
        <c:noMultiLvlLbl val="0"/>
      </c:catAx>
      <c:valAx>
        <c:axId val="2220095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ka-GE" b="0"/>
                  <a:t>ათასი ლარი</a:t>
                </a:r>
              </a:p>
            </c:rich>
          </c:tx>
          <c:layout>
            <c:manualLayout>
              <c:xMode val="edge"/>
              <c:yMode val="edge"/>
              <c:x val="1.1715568817477805E-2"/>
              <c:y val="0.41737620654211849"/>
            </c:manualLayout>
          </c:layout>
          <c:overlay val="0"/>
        </c:title>
        <c:numFmt formatCode="_-* #,##0\ _L_a_r_i_-;\-* #,##0\ _L_a_r_i_-;_-* &quot;-&quot;??\ _L_a_r_i_-;_-@_-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n-US"/>
          </a:p>
        </c:txPr>
        <c:crossAx val="221273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4839993895937255"/>
          <c:y val="0.18678727867085207"/>
          <c:w val="0.65160006104062751"/>
          <c:h val="0.10630456222180347"/>
        </c:manualLayout>
      </c:layout>
      <c:overlay val="0"/>
      <c:txPr>
        <a:bodyPr/>
        <a:lstStyle/>
        <a:p>
          <a:pPr>
            <a:defRPr sz="1050"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ka-GE" sz="1000" b="1" i="0" baseline="0"/>
              <a:t>ლენტეხის მუნიციპალიტეტის  ბიუჯეტის ხარჯები</a:t>
            </a:r>
            <a:r>
              <a:rPr lang="en-US" sz="1000" b="1" i="0" baseline="0"/>
              <a:t> </a:t>
            </a:r>
            <a:r>
              <a:rPr lang="ka-GE" sz="1000" b="1" i="0" baseline="0"/>
              <a:t> პრიორიტეტების მიხედვით </a:t>
            </a:r>
          </a:p>
          <a:p>
            <a:pPr>
              <a:defRPr/>
            </a:pPr>
            <a:r>
              <a:rPr lang="ka-GE" sz="800" b="0" i="0" baseline="0"/>
              <a:t>(2021-2023 წლებში.  %-ულად მთლიან ხარჯებში)</a:t>
            </a:r>
            <a:endParaRPr lang="en-US" sz="800" b="0" i="0" baseline="0"/>
          </a:p>
        </c:rich>
      </c:tx>
      <c:layout>
        <c:manualLayout>
          <c:xMode val="edge"/>
          <c:yMode val="edge"/>
          <c:x val="0.21990120944198474"/>
          <c:y val="2.53878730593020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013772735200017E-2"/>
          <c:y val="0.19049367418829605"/>
          <c:w val="0.89784553906578712"/>
          <c:h val="0.694795785879611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'ხარჯები სულ'!$C$28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'ხარჯები სულ'!$B$46:$B$51</c:f>
              <c:strCache>
                <c:ptCount val="6"/>
                <c:pt idx="0">
                  <c:v>ინფრასტრუქტურა</c:v>
                </c:pt>
                <c:pt idx="1">
                  <c:v>მმართველობა</c:v>
                </c:pt>
                <c:pt idx="2">
                  <c:v>კულტურა, ახალგაზრდობა და სპორტი</c:v>
                </c:pt>
                <c:pt idx="3">
                  <c:v>განათლება</c:v>
                </c:pt>
                <c:pt idx="4">
                  <c:v>დასუფთავება და გარემოსა დაცვა</c:v>
                </c:pt>
                <c:pt idx="5">
                  <c:v>ჯანდაცვა და სოციალური უზრუნველყოფა</c:v>
                </c:pt>
              </c:strCache>
            </c:strRef>
          </c:cat>
          <c:val>
            <c:numRef>
              <c:f>'ხარჯები სულ'!$C$46:$C$51</c:f>
              <c:numCache>
                <c:formatCode>0%</c:formatCode>
                <c:ptCount val="6"/>
                <c:pt idx="0">
                  <c:v>0.57519472090004331</c:v>
                </c:pt>
                <c:pt idx="1">
                  <c:v>0.23931198615318042</c:v>
                </c:pt>
                <c:pt idx="2">
                  <c:v>0.10075724794461272</c:v>
                </c:pt>
                <c:pt idx="3">
                  <c:v>3.4822587624405016E-2</c:v>
                </c:pt>
                <c:pt idx="4">
                  <c:v>2.2501081782778019E-2</c:v>
                </c:pt>
                <c:pt idx="5">
                  <c:v>2.7412375594980529E-2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7-414B-8620-86EC7187900B}"/>
            </c:ext>
          </c:extLst>
        </c:ser>
        <c:ser>
          <c:idx val="1"/>
          <c:order val="1"/>
          <c:tx>
            <c:strRef>
              <c:f>'ხარჯები სულ'!$D$28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'ხარჯები სულ'!$B$46:$B$51</c:f>
              <c:strCache>
                <c:ptCount val="6"/>
                <c:pt idx="0">
                  <c:v>ინფრასტრუქტურა</c:v>
                </c:pt>
                <c:pt idx="1">
                  <c:v>მმართველობა</c:v>
                </c:pt>
                <c:pt idx="2">
                  <c:v>კულტურა, ახალგაზრდობა და სპორტი</c:v>
                </c:pt>
                <c:pt idx="3">
                  <c:v>განათლება</c:v>
                </c:pt>
                <c:pt idx="4">
                  <c:v>დასუფთავება და გარემოსა დაცვა</c:v>
                </c:pt>
                <c:pt idx="5">
                  <c:v>ჯანდაცვა და სოციალური უზრუნველყოფა</c:v>
                </c:pt>
              </c:strCache>
            </c:strRef>
          </c:cat>
          <c:val>
            <c:numRef>
              <c:f>'ხარჯები სულ'!$D$46:$D$51</c:f>
              <c:numCache>
                <c:formatCode>0%</c:formatCode>
                <c:ptCount val="6"/>
                <c:pt idx="0">
                  <c:v>0.60809132513312569</c:v>
                </c:pt>
                <c:pt idx="1">
                  <c:v>0.21209955936644034</c:v>
                </c:pt>
                <c:pt idx="2">
                  <c:v>8.2146685040575693E-2</c:v>
                </c:pt>
                <c:pt idx="3">
                  <c:v>4.6887493832831445E-2</c:v>
                </c:pt>
                <c:pt idx="4">
                  <c:v>2.7024957893125087E-2</c:v>
                </c:pt>
                <c:pt idx="5">
                  <c:v>3.0203375162267416E-2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A7-414B-8620-86EC7187900B}"/>
            </c:ext>
          </c:extLst>
        </c:ser>
        <c:ser>
          <c:idx val="2"/>
          <c:order val="2"/>
          <c:tx>
            <c:strRef>
              <c:f>'ხარჯები სულ'!$E$28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'ხარჯები სულ'!$B$46:$B$51</c:f>
              <c:strCache>
                <c:ptCount val="6"/>
                <c:pt idx="0">
                  <c:v>ინფრასტრუქტურა</c:v>
                </c:pt>
                <c:pt idx="1">
                  <c:v>მმართველობა</c:v>
                </c:pt>
                <c:pt idx="2">
                  <c:v>კულტურა, ახალგაზრდობა და სპორტი</c:v>
                </c:pt>
                <c:pt idx="3">
                  <c:v>განათლება</c:v>
                </c:pt>
                <c:pt idx="4">
                  <c:v>დასუფთავება და გარემოსა დაცვა</c:v>
                </c:pt>
                <c:pt idx="5">
                  <c:v>ჯანდაცვა და სოციალური უზრუნველყოფა</c:v>
                </c:pt>
              </c:strCache>
            </c:strRef>
          </c:cat>
          <c:val>
            <c:numRef>
              <c:f>'ხარჯები სულ'!$E$46:$E$51</c:f>
              <c:numCache>
                <c:formatCode>0%</c:formatCode>
                <c:ptCount val="6"/>
                <c:pt idx="0">
                  <c:v>0.53897560503320441</c:v>
                </c:pt>
                <c:pt idx="1">
                  <c:v>0.29123481949031049</c:v>
                </c:pt>
                <c:pt idx="2">
                  <c:v>7.4433636195024425E-2</c:v>
                </c:pt>
                <c:pt idx="3">
                  <c:v>5.1257076266787362E-2</c:v>
                </c:pt>
                <c:pt idx="4">
                  <c:v>2.3678737196229413E-2</c:v>
                </c:pt>
                <c:pt idx="5">
                  <c:v>3.787429684119429E-2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A7-414B-8620-86EC71879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732800"/>
        <c:axId val="223085120"/>
      </c:barChart>
      <c:catAx>
        <c:axId val="222732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n-US"/>
          </a:p>
        </c:txPr>
        <c:crossAx val="223085120"/>
        <c:crosses val="autoZero"/>
        <c:auto val="1"/>
        <c:lblAlgn val="ctr"/>
        <c:lblOffset val="100"/>
        <c:noMultiLvlLbl val="0"/>
      </c:catAx>
      <c:valAx>
        <c:axId val="2230851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n-US"/>
          </a:p>
        </c:txPr>
        <c:crossAx val="222732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2825579973924782"/>
          <c:y val="0.17835147411253224"/>
          <c:w val="0.52554760583129878"/>
          <c:h val="0.10015216065126224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143666</xdr:colOff>
      <xdr:row>52</xdr:row>
      <xdr:rowOff>179917</xdr:rowOff>
    </xdr:from>
    <xdr:to>
      <xdr:col>3</xdr:col>
      <xdr:colOff>531812</xdr:colOff>
      <xdr:row>73</xdr:row>
      <xdr:rowOff>48949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142875</xdr:colOff>
      <xdr:row>76</xdr:row>
      <xdr:rowOff>47623</xdr:rowOff>
    </xdr:from>
    <xdr:to>
      <xdr:col>20</xdr:col>
      <xdr:colOff>138114</xdr:colOff>
      <xdr:row>96</xdr:row>
      <xdr:rowOff>107155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411956</xdr:colOff>
      <xdr:row>76</xdr:row>
      <xdr:rowOff>59532</xdr:rowOff>
    </xdr:from>
    <xdr:to>
      <xdr:col>2</xdr:col>
      <xdr:colOff>428625</xdr:colOff>
      <xdr:row>96</xdr:row>
      <xdr:rowOff>35720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185738</xdr:colOff>
      <xdr:row>76</xdr:row>
      <xdr:rowOff>154780</xdr:rowOff>
    </xdr:from>
    <xdr:to>
      <xdr:col>11</xdr:col>
      <xdr:colOff>0</xdr:colOff>
      <xdr:row>95</xdr:row>
      <xdr:rowOff>119063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47626</xdr:colOff>
      <xdr:row>53</xdr:row>
      <xdr:rowOff>119063</xdr:rowOff>
    </xdr:from>
    <xdr:to>
      <xdr:col>11</xdr:col>
      <xdr:colOff>619126</xdr:colOff>
      <xdr:row>74</xdr:row>
      <xdr:rowOff>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452439</xdr:colOff>
      <xdr:row>54</xdr:row>
      <xdr:rowOff>23814</xdr:rowOff>
    </xdr:from>
    <xdr:to>
      <xdr:col>19</xdr:col>
      <xdr:colOff>392905</xdr:colOff>
      <xdr:row>74</xdr:row>
      <xdr:rowOff>11906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61</xdr:row>
      <xdr:rowOff>74083</xdr:rowOff>
    </xdr:from>
    <xdr:to>
      <xdr:col>15</xdr:col>
      <xdr:colOff>211667</xdr:colOff>
      <xdr:row>79</xdr:row>
      <xdr:rowOff>52917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191559</xdr:colOff>
      <xdr:row>23</xdr:row>
      <xdr:rowOff>99483</xdr:rowOff>
    </xdr:from>
    <xdr:to>
      <xdr:col>16</xdr:col>
      <xdr:colOff>1164167</xdr:colOff>
      <xdr:row>43</xdr:row>
      <xdr:rowOff>169333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501650</xdr:colOff>
      <xdr:row>44</xdr:row>
      <xdr:rowOff>116417</xdr:rowOff>
    </xdr:from>
    <xdr:to>
      <xdr:col>16</xdr:col>
      <xdr:colOff>1333500</xdr:colOff>
      <xdr:row>60</xdr:row>
      <xdr:rowOff>52918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78</xdr:row>
      <xdr:rowOff>0</xdr:rowOff>
    </xdr:from>
    <xdr:to>
      <xdr:col>11</xdr:col>
      <xdr:colOff>166157</xdr:colOff>
      <xdr:row>96</xdr:row>
      <xdr:rowOff>148167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841375</xdr:colOff>
      <xdr:row>1</xdr:row>
      <xdr:rowOff>110067</xdr:rowOff>
    </xdr:from>
    <xdr:to>
      <xdr:col>16</xdr:col>
      <xdr:colOff>1227667</xdr:colOff>
      <xdr:row>19</xdr:row>
      <xdr:rowOff>179917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742949</xdr:colOff>
      <xdr:row>12</xdr:row>
      <xdr:rowOff>76200</xdr:rowOff>
    </xdr:from>
    <xdr:to>
      <xdr:col>17</xdr:col>
      <xdr:colOff>171449</xdr:colOff>
      <xdr:row>34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538162</xdr:colOff>
      <xdr:row>13</xdr:row>
      <xdr:rowOff>142875</xdr:rowOff>
    </xdr:from>
    <xdr:to>
      <xdr:col>3</xdr:col>
      <xdr:colOff>66675</xdr:colOff>
      <xdr:row>30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13</xdr:row>
      <xdr:rowOff>266700</xdr:rowOff>
    </xdr:from>
    <xdr:to>
      <xdr:col>19</xdr:col>
      <xdr:colOff>238125</xdr:colOff>
      <xdr:row>29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442912</xdr:colOff>
      <xdr:row>0</xdr:row>
      <xdr:rowOff>119060</xdr:rowOff>
    </xdr:from>
    <xdr:to>
      <xdr:col>17</xdr:col>
      <xdr:colOff>476250</xdr:colOff>
      <xdr:row>12</xdr:row>
      <xdr:rowOff>123824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AAD6227-1627-4D2B-84EB-67BF7B47D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13</xdr:row>
      <xdr:rowOff>38100</xdr:rowOff>
    </xdr:from>
    <xdr:to>
      <xdr:col>16</xdr:col>
      <xdr:colOff>285750</xdr:colOff>
      <xdr:row>29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5E60E7-61E7-4FA8-8E1D-F37C090DC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6</xdr:col>
      <xdr:colOff>66675</xdr:colOff>
      <xdr:row>31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8D98665-0B77-4C98-9DBE-E46558427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438151</xdr:colOff>
      <xdr:row>15</xdr:row>
      <xdr:rowOff>161924</xdr:rowOff>
    </xdr:from>
    <xdr:to>
      <xdr:col>4</xdr:col>
      <xdr:colOff>561975</xdr:colOff>
      <xdr:row>35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17</xdr:row>
      <xdr:rowOff>66675</xdr:rowOff>
    </xdr:from>
    <xdr:to>
      <xdr:col>15</xdr:col>
      <xdr:colOff>28575</xdr:colOff>
      <xdr:row>34</xdr:row>
      <xdr:rowOff>85724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590551</xdr:colOff>
      <xdr:row>5</xdr:row>
      <xdr:rowOff>19050</xdr:rowOff>
    </xdr:from>
    <xdr:to>
      <xdr:col>3</xdr:col>
      <xdr:colOff>571500</xdr:colOff>
      <xdr:row>19</xdr:row>
      <xdr:rowOff>9525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333374</xdr:colOff>
      <xdr:row>21</xdr:row>
      <xdr:rowOff>57150</xdr:rowOff>
    </xdr:from>
    <xdr:to>
      <xdr:col>12</xdr:col>
      <xdr:colOff>38100</xdr:colOff>
      <xdr:row>38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0</xdr:rowOff>
    </xdr:from>
    <xdr:to>
      <xdr:col>12</xdr:col>
      <xdr:colOff>561975</xdr:colOff>
      <xdr:row>64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2067687-14BC-4F38-A884-F3D7F25CF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123825</xdr:colOff>
      <xdr:row>2</xdr:row>
      <xdr:rowOff>133350</xdr:rowOff>
    </xdr:from>
    <xdr:to>
      <xdr:col>14</xdr:col>
      <xdr:colOff>228600</xdr:colOff>
      <xdr:row>19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161924</xdr:colOff>
      <xdr:row>31</xdr:row>
      <xdr:rowOff>123826</xdr:rowOff>
    </xdr:from>
    <xdr:to>
      <xdr:col>15</xdr:col>
      <xdr:colOff>266700</xdr:colOff>
      <xdr:row>47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698499</xdr:colOff>
      <xdr:row>6</xdr:row>
      <xdr:rowOff>5293</xdr:rowOff>
    </xdr:from>
    <xdr:to>
      <xdr:col>4</xdr:col>
      <xdr:colOff>571500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533400</xdr:colOff>
      <xdr:row>0</xdr:row>
      <xdr:rowOff>265642</xdr:rowOff>
    </xdr:from>
    <xdr:to>
      <xdr:col>18</xdr:col>
      <xdr:colOff>495299</xdr:colOff>
      <xdr:row>19</xdr:row>
      <xdr:rowOff>19051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25</xdr:row>
      <xdr:rowOff>137582</xdr:rowOff>
    </xdr:from>
    <xdr:to>
      <xdr:col>10</xdr:col>
      <xdr:colOff>243417</xdr:colOff>
      <xdr:row>43</xdr:row>
      <xdr:rowOff>317499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253999</xdr:colOff>
      <xdr:row>25</xdr:row>
      <xdr:rowOff>10583</xdr:rowOff>
    </xdr:from>
    <xdr:to>
      <xdr:col>3</xdr:col>
      <xdr:colOff>95250</xdr:colOff>
      <xdr:row>43</xdr:row>
      <xdr:rowOff>95251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504824</xdr:colOff>
      <xdr:row>44</xdr:row>
      <xdr:rowOff>170392</xdr:rowOff>
    </xdr:from>
    <xdr:to>
      <xdr:col>13</xdr:col>
      <xdr:colOff>303742</xdr:colOff>
      <xdr:row>65</xdr:row>
      <xdr:rowOff>89958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tabSelected="1" zoomScale="70" zoomScaleNormal="70" zoomScaleSheetLayoutView="80" workbookViewId="0">
      <selection activeCell="M28" sqref="M28"/>
    </sheetView>
  </sheetViews>
  <sheetFormatPr defaultRowHeight="15" x14ac:dyDescent="0.25"/>
  <cols>
    <col min="1" max="1" width="8" style="1" bestFit="1" customWidth="1"/>
    <col min="2" max="2" width="80.42578125" style="53" customWidth="1"/>
    <col min="3" max="4" width="12.28515625" style="53" customWidth="1"/>
    <col min="5" max="5" width="13.28515625" style="53" customWidth="1"/>
    <col min="6" max="6" width="12.28515625" style="53" customWidth="1"/>
    <col min="7" max="7" width="15.42578125" style="53" customWidth="1"/>
    <col min="8" max="8" width="14.85546875" style="53" customWidth="1"/>
    <col min="9" max="10" width="12.28515625" style="53" customWidth="1"/>
    <col min="11" max="11" width="13.7109375" style="53" customWidth="1"/>
    <col min="12" max="13" width="12.28515625" style="53" customWidth="1"/>
    <col min="14" max="14" width="13.7109375" style="53" customWidth="1"/>
    <col min="15" max="15" width="6.140625" style="1" customWidth="1"/>
    <col min="16" max="16" width="7" style="1" customWidth="1"/>
    <col min="17" max="17" width="48" style="1" customWidth="1"/>
    <col min="18" max="16384" width="9.140625" style="1"/>
  </cols>
  <sheetData>
    <row r="1" spans="1:17" ht="15.75" customHeight="1" x14ac:dyDescent="0.35">
      <c r="B1" s="292" t="s">
        <v>1</v>
      </c>
      <c r="C1" s="294" t="s">
        <v>99</v>
      </c>
      <c r="D1" s="295"/>
      <c r="E1" s="296"/>
      <c r="F1" s="294" t="s">
        <v>123</v>
      </c>
      <c r="G1" s="295"/>
      <c r="H1" s="296"/>
      <c r="I1" s="294" t="s">
        <v>193</v>
      </c>
      <c r="J1" s="295"/>
      <c r="K1" s="296"/>
      <c r="L1" s="294" t="s">
        <v>112</v>
      </c>
      <c r="M1" s="295"/>
      <c r="N1" s="296"/>
    </row>
    <row r="2" spans="1:17" ht="15.75" thickBot="1" x14ac:dyDescent="0.3">
      <c r="B2" s="293"/>
      <c r="C2" s="11" t="s">
        <v>2</v>
      </c>
      <c r="D2" s="12" t="s">
        <v>78</v>
      </c>
      <c r="E2" s="13" t="s">
        <v>77</v>
      </c>
      <c r="F2" s="14" t="s">
        <v>2</v>
      </c>
      <c r="G2" s="12" t="s">
        <v>78</v>
      </c>
      <c r="H2" s="13" t="s">
        <v>77</v>
      </c>
      <c r="I2" s="14" t="s">
        <v>2</v>
      </c>
      <c r="J2" s="12" t="s">
        <v>78</v>
      </c>
      <c r="K2" s="13" t="s">
        <v>77</v>
      </c>
      <c r="L2" s="14" t="s">
        <v>2</v>
      </c>
      <c r="M2" s="12" t="s">
        <v>78</v>
      </c>
      <c r="N2" s="13" t="s">
        <v>77</v>
      </c>
    </row>
    <row r="3" spans="1:17" ht="21" x14ac:dyDescent="0.25">
      <c r="A3" s="55">
        <v>0</v>
      </c>
      <c r="B3" s="101" t="s">
        <v>22</v>
      </c>
      <c r="C3" s="15">
        <f>D3+E3</f>
        <v>10154.9</v>
      </c>
      <c r="D3" s="16">
        <f>D4+D5+D7+D6</f>
        <v>3770.7000000000003</v>
      </c>
      <c r="E3" s="99">
        <f>E4+E5+E7+E6</f>
        <v>6384.2</v>
      </c>
      <c r="F3" s="15">
        <f>G3+H3</f>
        <v>15295</v>
      </c>
      <c r="G3" s="16">
        <f>G4+G5+G7+G6</f>
        <v>5777.4000000000005</v>
      </c>
      <c r="H3" s="99">
        <f>H4+H5+H7+H6</f>
        <v>9517.6</v>
      </c>
      <c r="I3" s="15">
        <f>J3+K3</f>
        <v>15944.8</v>
      </c>
      <c r="J3" s="16">
        <f>J4+J5+J7+J6</f>
        <v>6639.3</v>
      </c>
      <c r="K3" s="99">
        <f>K4+K5+K7+K6</f>
        <v>9305.5</v>
      </c>
      <c r="L3" s="15">
        <f>M3+N3</f>
        <v>7438.7</v>
      </c>
      <c r="M3" s="16">
        <f>M4+M5+M7+M6</f>
        <v>7259</v>
      </c>
      <c r="N3" s="99">
        <f>N4+N5+N7+N6</f>
        <v>179.7</v>
      </c>
      <c r="O3" s="3"/>
      <c r="P3" s="3"/>
      <c r="Q3" s="3"/>
    </row>
    <row r="4" spans="1:17" x14ac:dyDescent="0.25">
      <c r="A4" s="56">
        <v>1</v>
      </c>
      <c r="B4" s="102" t="s">
        <v>23</v>
      </c>
      <c r="C4" s="17">
        <f>D4+E4</f>
        <v>10154.9</v>
      </c>
      <c r="D4" s="18">
        <f>D9</f>
        <v>3770.7000000000003</v>
      </c>
      <c r="E4" s="19">
        <f>E9</f>
        <v>6384.2</v>
      </c>
      <c r="F4" s="17">
        <f>G4+H4</f>
        <v>15290.2</v>
      </c>
      <c r="G4" s="18">
        <f>G9</f>
        <v>5772.6</v>
      </c>
      <c r="H4" s="19">
        <f>H9</f>
        <v>9517.6</v>
      </c>
      <c r="I4" s="17">
        <f>J4+K4</f>
        <v>15907.2</v>
      </c>
      <c r="J4" s="18">
        <f>J9</f>
        <v>6601.7</v>
      </c>
      <c r="K4" s="19">
        <f>K9</f>
        <v>9305.5</v>
      </c>
      <c r="L4" s="17">
        <f>M4+N4</f>
        <v>7438.7</v>
      </c>
      <c r="M4" s="18">
        <f>M9</f>
        <v>7259</v>
      </c>
      <c r="N4" s="19">
        <f>N9</f>
        <v>179.7</v>
      </c>
    </row>
    <row r="5" spans="1:17" x14ac:dyDescent="0.25">
      <c r="A5" s="56">
        <v>31</v>
      </c>
      <c r="B5" s="102" t="s">
        <v>24</v>
      </c>
      <c r="C5" s="17">
        <f>D5+E5</f>
        <v>0</v>
      </c>
      <c r="D5" s="18">
        <f>D30</f>
        <v>0</v>
      </c>
      <c r="E5" s="19">
        <f>E30</f>
        <v>0</v>
      </c>
      <c r="F5" s="17">
        <f>G5+H5</f>
        <v>4.8</v>
      </c>
      <c r="G5" s="18">
        <f>G30</f>
        <v>4.8</v>
      </c>
      <c r="H5" s="19">
        <f>H30</f>
        <v>0</v>
      </c>
      <c r="I5" s="17">
        <f>J5+K5</f>
        <v>37.6</v>
      </c>
      <c r="J5" s="18">
        <f>J30</f>
        <v>37.6</v>
      </c>
      <c r="K5" s="19">
        <f>K30</f>
        <v>0</v>
      </c>
      <c r="L5" s="17">
        <f>M5+N5</f>
        <v>0</v>
      </c>
      <c r="M5" s="18">
        <f>M30</f>
        <v>0</v>
      </c>
      <c r="N5" s="19">
        <f>N30</f>
        <v>0</v>
      </c>
    </row>
    <row r="6" spans="1:17" x14ac:dyDescent="0.25">
      <c r="A6" s="56">
        <v>32</v>
      </c>
      <c r="B6" s="102" t="s">
        <v>48</v>
      </c>
      <c r="C6" s="17">
        <f>D6+E6</f>
        <v>0</v>
      </c>
      <c r="D6" s="18">
        <v>0</v>
      </c>
      <c r="E6" s="19">
        <v>0</v>
      </c>
      <c r="F6" s="17">
        <f>G6+H6</f>
        <v>0</v>
      </c>
      <c r="G6" s="18">
        <v>0</v>
      </c>
      <c r="H6" s="19">
        <v>0</v>
      </c>
      <c r="I6" s="17">
        <f>J6+K6</f>
        <v>0</v>
      </c>
      <c r="J6" s="18">
        <v>0</v>
      </c>
      <c r="K6" s="19">
        <v>0</v>
      </c>
      <c r="L6" s="17">
        <f>M6+N6</f>
        <v>0</v>
      </c>
      <c r="M6" s="18">
        <f>M31</f>
        <v>0</v>
      </c>
      <c r="N6" s="19">
        <f>N31</f>
        <v>0</v>
      </c>
    </row>
    <row r="7" spans="1:17" x14ac:dyDescent="0.25">
      <c r="A7" s="56">
        <v>33</v>
      </c>
      <c r="B7" s="102" t="s">
        <v>25</v>
      </c>
      <c r="C7" s="17">
        <f>D7+E7</f>
        <v>0</v>
      </c>
      <c r="D7" s="18">
        <f>D33</f>
        <v>0</v>
      </c>
      <c r="E7" s="19">
        <f>E33</f>
        <v>0</v>
      </c>
      <c r="F7" s="17">
        <f>G7+H7</f>
        <v>0</v>
      </c>
      <c r="G7" s="18">
        <f>G33</f>
        <v>0</v>
      </c>
      <c r="H7" s="19">
        <v>0</v>
      </c>
      <c r="I7" s="17">
        <f>J7+K7</f>
        <v>0</v>
      </c>
      <c r="J7" s="18">
        <f>J33</f>
        <v>0</v>
      </c>
      <c r="K7" s="19">
        <f>K33</f>
        <v>0</v>
      </c>
      <c r="L7" s="17">
        <f>M7+N7</f>
        <v>0</v>
      </c>
      <c r="M7" s="18">
        <f>M33</f>
        <v>0</v>
      </c>
      <c r="N7" s="19">
        <f>N33</f>
        <v>0</v>
      </c>
      <c r="Q7" s="1" t="s">
        <v>138</v>
      </c>
    </row>
    <row r="8" spans="1:17" x14ac:dyDescent="0.25">
      <c r="B8" s="103"/>
      <c r="C8" s="20"/>
      <c r="D8" s="21"/>
      <c r="E8" s="22"/>
      <c r="F8" s="20"/>
      <c r="G8" s="21"/>
      <c r="H8" s="22"/>
      <c r="I8" s="20"/>
      <c r="J8" s="21"/>
      <c r="K8" s="22"/>
      <c r="L8" s="20"/>
      <c r="M8" s="21"/>
      <c r="N8" s="22"/>
      <c r="Q8" s="1" t="s">
        <v>139</v>
      </c>
    </row>
    <row r="9" spans="1:17" x14ac:dyDescent="0.25">
      <c r="A9" s="57">
        <v>1</v>
      </c>
      <c r="B9" s="103" t="s">
        <v>23</v>
      </c>
      <c r="C9" s="23">
        <f t="shared" ref="C9:C16" si="0">D9+E9</f>
        <v>10154.9</v>
      </c>
      <c r="D9" s="18">
        <f>D10+D14+D21</f>
        <v>3770.7000000000003</v>
      </c>
      <c r="E9" s="19">
        <f>E10+E14+E21</f>
        <v>6384.2</v>
      </c>
      <c r="F9" s="23">
        <f t="shared" ref="F9:F16" si="1">G9+H9</f>
        <v>15290.2</v>
      </c>
      <c r="G9" s="18">
        <f>G10+G14+G21</f>
        <v>5772.6</v>
      </c>
      <c r="H9" s="19">
        <f>H10+H14+H21</f>
        <v>9517.6</v>
      </c>
      <c r="I9" s="23">
        <f t="shared" ref="I9:I16" si="2">J9+K9</f>
        <v>15907.2</v>
      </c>
      <c r="J9" s="18">
        <f>J10+J14+J21</f>
        <v>6601.7</v>
      </c>
      <c r="K9" s="19">
        <f>K10+K14+K21</f>
        <v>9305.5</v>
      </c>
      <c r="L9" s="23">
        <f t="shared" ref="L9:L16" si="3">M9+N9</f>
        <v>7438.7</v>
      </c>
      <c r="M9" s="18">
        <f>M10+M14+M21</f>
        <v>7259</v>
      </c>
      <c r="N9" s="19">
        <f>N10+N14+N21</f>
        <v>179.7</v>
      </c>
    </row>
    <row r="10" spans="1:17" x14ac:dyDescent="0.25">
      <c r="A10" s="57">
        <v>11</v>
      </c>
      <c r="B10" s="104" t="s">
        <v>36</v>
      </c>
      <c r="C10" s="24">
        <f t="shared" si="0"/>
        <v>3557.9</v>
      </c>
      <c r="D10" s="194">
        <v>3557.9</v>
      </c>
      <c r="E10" s="35">
        <f>E11+E12+E13</f>
        <v>0</v>
      </c>
      <c r="F10" s="24">
        <f t="shared" si="1"/>
        <v>5428.3</v>
      </c>
      <c r="G10" s="194">
        <v>5428.3</v>
      </c>
      <c r="H10" s="35">
        <f>H11+H12+H13</f>
        <v>0</v>
      </c>
      <c r="I10" s="24">
        <f t="shared" si="2"/>
        <v>6129.5</v>
      </c>
      <c r="J10" s="194">
        <v>6129.5</v>
      </c>
      <c r="K10" s="35">
        <f>K11+K12+K13</f>
        <v>0</v>
      </c>
      <c r="L10" s="24">
        <f t="shared" si="3"/>
        <v>6809</v>
      </c>
      <c r="M10" s="34">
        <f>M11+M12+M13</f>
        <v>6809</v>
      </c>
      <c r="N10" s="35">
        <f>N11+N12+N13</f>
        <v>0</v>
      </c>
    </row>
    <row r="11" spans="1:17" s="80" customFormat="1" x14ac:dyDescent="0.25">
      <c r="A11" s="55">
        <v>11111</v>
      </c>
      <c r="B11" s="105" t="s">
        <v>37</v>
      </c>
      <c r="C11" s="24">
        <f t="shared" si="0"/>
        <v>0</v>
      </c>
      <c r="D11" s="25"/>
      <c r="E11" s="26"/>
      <c r="F11" s="24">
        <f t="shared" si="1"/>
        <v>0</v>
      </c>
      <c r="G11" s="25"/>
      <c r="H11" s="26"/>
      <c r="I11" s="24">
        <f t="shared" si="2"/>
        <v>0</v>
      </c>
      <c r="J11" s="25"/>
      <c r="K11" s="26"/>
      <c r="L11" s="24">
        <f t="shared" si="3"/>
        <v>0</v>
      </c>
      <c r="M11" s="25"/>
      <c r="N11" s="26"/>
    </row>
    <row r="12" spans="1:17" s="80" customFormat="1" x14ac:dyDescent="0.25">
      <c r="A12" s="55">
        <v>11311</v>
      </c>
      <c r="B12" s="105" t="s">
        <v>38</v>
      </c>
      <c r="C12" s="27">
        <f t="shared" si="0"/>
        <v>0</v>
      </c>
      <c r="D12" s="192"/>
      <c r="E12" s="193"/>
      <c r="F12" s="27">
        <f t="shared" si="1"/>
        <v>0</v>
      </c>
      <c r="G12" s="192"/>
      <c r="H12" s="193"/>
      <c r="I12" s="27">
        <f t="shared" si="2"/>
        <v>0</v>
      </c>
      <c r="J12" s="192"/>
      <c r="K12" s="193"/>
      <c r="L12" s="27">
        <f t="shared" si="3"/>
        <v>50</v>
      </c>
      <c r="M12" s="192">
        <v>50</v>
      </c>
      <c r="N12" s="193"/>
    </row>
    <row r="13" spans="1:17" s="80" customFormat="1" x14ac:dyDescent="0.25">
      <c r="A13" s="55"/>
      <c r="B13" s="105" t="s">
        <v>69</v>
      </c>
      <c r="C13" s="27">
        <f t="shared" si="0"/>
        <v>0</v>
      </c>
      <c r="D13" s="192"/>
      <c r="E13" s="193"/>
      <c r="F13" s="27">
        <f t="shared" si="1"/>
        <v>0</v>
      </c>
      <c r="G13" s="192"/>
      <c r="H13" s="193"/>
      <c r="I13" s="27">
        <f t="shared" si="2"/>
        <v>0</v>
      </c>
      <c r="J13" s="192"/>
      <c r="K13" s="193"/>
      <c r="L13" s="27">
        <f t="shared" si="3"/>
        <v>6759</v>
      </c>
      <c r="M13" s="192">
        <v>6759</v>
      </c>
      <c r="N13" s="193"/>
    </row>
    <row r="14" spans="1:17" x14ac:dyDescent="0.25">
      <c r="A14" s="57">
        <v>133</v>
      </c>
      <c r="B14" s="106" t="s">
        <v>26</v>
      </c>
      <c r="C14" s="27">
        <f t="shared" si="0"/>
        <v>6384.2</v>
      </c>
      <c r="D14" s="30">
        <f>D15+D16+D17+D18+D20+D19</f>
        <v>0</v>
      </c>
      <c r="E14" s="193">
        <v>6384.2</v>
      </c>
      <c r="F14" s="27">
        <f t="shared" si="1"/>
        <v>9517.6</v>
      </c>
      <c r="G14" s="30">
        <f>G15+G16+G17+G18+G20+G19</f>
        <v>0</v>
      </c>
      <c r="H14" s="193">
        <v>9517.6</v>
      </c>
      <c r="I14" s="27">
        <f t="shared" si="2"/>
        <v>9305.5</v>
      </c>
      <c r="J14" s="30">
        <f>J15+J16+J17+J18+J20+J19</f>
        <v>0</v>
      </c>
      <c r="K14" s="192">
        <f>K15+K16+K17+K18+K20+K19</f>
        <v>9305.5</v>
      </c>
      <c r="L14" s="27">
        <f t="shared" si="3"/>
        <v>179.7</v>
      </c>
      <c r="M14" s="30">
        <f>M15+M16+M17+M18+M20+M19</f>
        <v>0</v>
      </c>
      <c r="N14" s="100">
        <f>N15+N16+N17+N18+N20+N19</f>
        <v>179.7</v>
      </c>
    </row>
    <row r="15" spans="1:17" x14ac:dyDescent="0.25">
      <c r="A15" s="55">
        <v>1331111</v>
      </c>
      <c r="B15" s="107" t="s">
        <v>27</v>
      </c>
      <c r="C15" s="31">
        <f t="shared" si="0"/>
        <v>0</v>
      </c>
      <c r="D15" s="32"/>
      <c r="E15" s="33"/>
      <c r="F15" s="31">
        <f t="shared" si="1"/>
        <v>0</v>
      </c>
      <c r="G15" s="32"/>
      <c r="H15" s="33"/>
      <c r="I15" s="31">
        <f t="shared" si="2"/>
        <v>0</v>
      </c>
      <c r="J15" s="32"/>
      <c r="K15" s="33"/>
      <c r="L15" s="31">
        <f t="shared" si="3"/>
        <v>0</v>
      </c>
      <c r="M15" s="197"/>
      <c r="N15" s="198"/>
    </row>
    <row r="16" spans="1:17" x14ac:dyDescent="0.25">
      <c r="A16" s="55">
        <v>1331112</v>
      </c>
      <c r="B16" s="107" t="s">
        <v>79</v>
      </c>
      <c r="C16" s="31">
        <f t="shared" si="0"/>
        <v>0</v>
      </c>
      <c r="D16" s="32"/>
      <c r="E16" s="33"/>
      <c r="F16" s="31">
        <f t="shared" si="1"/>
        <v>0</v>
      </c>
      <c r="G16" s="32"/>
      <c r="H16" s="33"/>
      <c r="I16" s="31">
        <f t="shared" si="2"/>
        <v>778.6</v>
      </c>
      <c r="J16" s="32"/>
      <c r="K16" s="192">
        <v>778.6</v>
      </c>
      <c r="L16" s="31">
        <f t="shared" si="3"/>
        <v>179.7</v>
      </c>
      <c r="M16" s="192"/>
      <c r="N16" s="193">
        <v>179.7</v>
      </c>
    </row>
    <row r="17" spans="1:18" x14ac:dyDescent="0.25">
      <c r="A17" s="55">
        <v>7451.7</v>
      </c>
      <c r="B17" s="107" t="s">
        <v>62</v>
      </c>
      <c r="C17" s="31">
        <f>D17+E17</f>
        <v>0</v>
      </c>
      <c r="D17" s="32"/>
      <c r="E17" s="119"/>
      <c r="F17" s="31">
        <f>G17+H17</f>
        <v>0</v>
      </c>
      <c r="G17" s="32"/>
      <c r="H17" s="33"/>
      <c r="I17" s="31">
        <f>J17+K17</f>
        <v>7451.7</v>
      </c>
      <c r="J17" s="32"/>
      <c r="K17" s="192">
        <v>7451.7</v>
      </c>
      <c r="L17" s="31">
        <f>M17+N17</f>
        <v>0</v>
      </c>
      <c r="M17" s="192"/>
      <c r="N17" s="193"/>
    </row>
    <row r="18" spans="1:18" x14ac:dyDescent="0.25">
      <c r="A18" s="55">
        <v>133112</v>
      </c>
      <c r="B18" s="107" t="s">
        <v>39</v>
      </c>
      <c r="C18" s="31">
        <f t="shared" ref="C18:C29" si="4">D18+E18</f>
        <v>0</v>
      </c>
      <c r="D18" s="32"/>
      <c r="E18" s="33"/>
      <c r="F18" s="31">
        <f t="shared" ref="F18:F29" si="5">G18+H18</f>
        <v>0</v>
      </c>
      <c r="G18" s="32"/>
      <c r="H18" s="33"/>
      <c r="I18" s="31">
        <f t="shared" ref="I18:I29" si="6">J18+K18</f>
        <v>0</v>
      </c>
      <c r="J18" s="32"/>
      <c r="K18" s="256">
        <v>0</v>
      </c>
      <c r="L18" s="31">
        <f t="shared" ref="L18:L29" si="7">M18+N18</f>
        <v>0</v>
      </c>
      <c r="M18" s="197"/>
      <c r="N18" s="198"/>
    </row>
    <row r="19" spans="1:18" s="61" customFormat="1" x14ac:dyDescent="0.25">
      <c r="A19" s="57"/>
      <c r="B19" s="108" t="s">
        <v>50</v>
      </c>
      <c r="C19" s="31">
        <f t="shared" si="4"/>
        <v>0</v>
      </c>
      <c r="D19" s="63"/>
      <c r="E19" s="64"/>
      <c r="F19" s="31">
        <f t="shared" si="5"/>
        <v>0</v>
      </c>
      <c r="G19" s="63"/>
      <c r="H19" s="64"/>
      <c r="I19" s="31">
        <f t="shared" si="6"/>
        <v>25.2</v>
      </c>
      <c r="J19" s="63"/>
      <c r="K19" s="198">
        <v>25.2</v>
      </c>
      <c r="L19" s="31">
        <f t="shared" si="7"/>
        <v>0</v>
      </c>
      <c r="M19" s="197"/>
      <c r="N19" s="198"/>
    </row>
    <row r="20" spans="1:18" x14ac:dyDescent="0.25">
      <c r="A20" s="55">
        <v>1331123</v>
      </c>
      <c r="B20" s="107" t="s">
        <v>94</v>
      </c>
      <c r="C20" s="31">
        <f t="shared" si="4"/>
        <v>0</v>
      </c>
      <c r="D20" s="32"/>
      <c r="E20" s="33"/>
      <c r="F20" s="31">
        <f t="shared" si="5"/>
        <v>0</v>
      </c>
      <c r="G20" s="32"/>
      <c r="H20" s="33"/>
      <c r="I20" s="31">
        <f t="shared" si="6"/>
        <v>1050</v>
      </c>
      <c r="J20" s="32"/>
      <c r="K20" s="192">
        <v>1050</v>
      </c>
      <c r="L20" s="31">
        <f t="shared" si="7"/>
        <v>0</v>
      </c>
      <c r="M20" s="197"/>
      <c r="N20" s="198"/>
    </row>
    <row r="21" spans="1:18" x14ac:dyDescent="0.25">
      <c r="A21" s="57">
        <v>14</v>
      </c>
      <c r="B21" s="104" t="s">
        <v>28</v>
      </c>
      <c r="C21" s="24">
        <f t="shared" si="4"/>
        <v>212.8</v>
      </c>
      <c r="D21" s="194">
        <v>212.8</v>
      </c>
      <c r="E21" s="35">
        <f>E22+E23+E24+E25+E26+E27+E29</f>
        <v>0</v>
      </c>
      <c r="F21" s="24">
        <f t="shared" si="5"/>
        <v>344.3</v>
      </c>
      <c r="G21" s="194">
        <v>344.3</v>
      </c>
      <c r="H21" s="35">
        <f>H22+H23+H24+H25+H26+H27+H29</f>
        <v>0</v>
      </c>
      <c r="I21" s="24">
        <f t="shared" si="6"/>
        <v>472.2</v>
      </c>
      <c r="J21" s="194">
        <v>472.2</v>
      </c>
      <c r="K21" s="35">
        <f>K22+K23+K24+K25+K26+K27+K29</f>
        <v>0</v>
      </c>
      <c r="L21" s="24">
        <f t="shared" si="7"/>
        <v>450</v>
      </c>
      <c r="M21" s="34">
        <f>M22+M23+M24+M25+M26+M27+M28+M29</f>
        <v>450</v>
      </c>
      <c r="N21" s="35">
        <f>N22+N23+N24+N25+N26+N27+N29</f>
        <v>0</v>
      </c>
      <c r="R21" s="61" t="s">
        <v>115</v>
      </c>
    </row>
    <row r="22" spans="1:18" s="80" customFormat="1" x14ac:dyDescent="0.25">
      <c r="A22" s="55">
        <v>1411</v>
      </c>
      <c r="B22" s="109" t="s">
        <v>29</v>
      </c>
      <c r="C22" s="36">
        <f t="shared" si="4"/>
        <v>0</v>
      </c>
      <c r="D22" s="37"/>
      <c r="E22" s="38"/>
      <c r="F22" s="36">
        <f t="shared" si="5"/>
        <v>0</v>
      </c>
      <c r="G22" s="37"/>
      <c r="H22" s="38"/>
      <c r="I22" s="36">
        <f t="shared" si="6"/>
        <v>0</v>
      </c>
      <c r="J22" s="37"/>
      <c r="K22" s="38"/>
      <c r="L22" s="36">
        <f t="shared" si="7"/>
        <v>0</v>
      </c>
      <c r="M22" s="195">
        <v>0</v>
      </c>
      <c r="N22" s="38"/>
      <c r="Q22" s="208" t="s">
        <v>29</v>
      </c>
      <c r="R22" s="209">
        <f>L22</f>
        <v>0</v>
      </c>
    </row>
    <row r="23" spans="1:18" s="80" customFormat="1" x14ac:dyDescent="0.25">
      <c r="A23" s="55">
        <v>1412</v>
      </c>
      <c r="B23" s="109" t="s">
        <v>30</v>
      </c>
      <c r="C23" s="39">
        <f t="shared" si="4"/>
        <v>0</v>
      </c>
      <c r="D23" s="37"/>
      <c r="E23" s="26"/>
      <c r="F23" s="39">
        <f t="shared" si="5"/>
        <v>0</v>
      </c>
      <c r="G23" s="37"/>
      <c r="H23" s="26"/>
      <c r="I23" s="39">
        <f t="shared" si="6"/>
        <v>0</v>
      </c>
      <c r="J23" s="37"/>
      <c r="K23" s="26"/>
      <c r="L23" s="39">
        <f t="shared" si="7"/>
        <v>0</v>
      </c>
      <c r="M23" s="195"/>
      <c r="N23" s="26"/>
      <c r="Q23" s="208" t="s">
        <v>30</v>
      </c>
      <c r="R23" s="209">
        <f>L23</f>
        <v>0</v>
      </c>
    </row>
    <row r="24" spans="1:18" s="80" customFormat="1" x14ac:dyDescent="0.25">
      <c r="A24" s="55">
        <v>1415</v>
      </c>
      <c r="B24" s="109" t="s">
        <v>31</v>
      </c>
      <c r="C24" s="40">
        <f t="shared" si="4"/>
        <v>0</v>
      </c>
      <c r="D24" s="37"/>
      <c r="E24" s="41"/>
      <c r="F24" s="40">
        <f t="shared" si="5"/>
        <v>0</v>
      </c>
      <c r="G24" s="37"/>
      <c r="H24" s="41"/>
      <c r="I24" s="40">
        <f t="shared" si="6"/>
        <v>0</v>
      </c>
      <c r="J24" s="37"/>
      <c r="K24" s="41"/>
      <c r="L24" s="40">
        <f t="shared" si="7"/>
        <v>250</v>
      </c>
      <c r="M24" s="195">
        <v>250</v>
      </c>
      <c r="N24" s="41"/>
      <c r="Q24" s="208" t="s">
        <v>31</v>
      </c>
      <c r="R24" s="209">
        <f>L24</f>
        <v>250</v>
      </c>
    </row>
    <row r="25" spans="1:18" s="80" customFormat="1" x14ac:dyDescent="0.25">
      <c r="A25" s="55">
        <v>1422</v>
      </c>
      <c r="B25" s="109" t="s">
        <v>32</v>
      </c>
      <c r="C25" s="42">
        <f t="shared" si="4"/>
        <v>0</v>
      </c>
      <c r="D25" s="43"/>
      <c r="E25" s="44"/>
      <c r="F25" s="42">
        <f t="shared" si="5"/>
        <v>0</v>
      </c>
      <c r="G25" s="43"/>
      <c r="H25" s="44"/>
      <c r="I25" s="42">
        <f t="shared" si="6"/>
        <v>0</v>
      </c>
      <c r="J25" s="43"/>
      <c r="K25" s="44"/>
      <c r="L25" s="42">
        <f t="shared" si="7"/>
        <v>50</v>
      </c>
      <c r="M25" s="196">
        <v>50</v>
      </c>
      <c r="N25" s="44"/>
      <c r="Q25" s="208" t="s">
        <v>118</v>
      </c>
      <c r="R25" s="209">
        <f>L25</f>
        <v>50</v>
      </c>
    </row>
    <row r="26" spans="1:18" s="80" customFormat="1" x14ac:dyDescent="0.25">
      <c r="A26" s="55">
        <v>1423</v>
      </c>
      <c r="B26" s="109" t="s">
        <v>33</v>
      </c>
      <c r="C26" s="42">
        <f t="shared" si="4"/>
        <v>0</v>
      </c>
      <c r="D26" s="43"/>
      <c r="E26" s="44"/>
      <c r="F26" s="42">
        <f t="shared" si="5"/>
        <v>0</v>
      </c>
      <c r="G26" s="43"/>
      <c r="H26" s="44"/>
      <c r="I26" s="42">
        <f t="shared" si="6"/>
        <v>0</v>
      </c>
      <c r="J26" s="43"/>
      <c r="K26" s="44"/>
      <c r="L26" s="42">
        <f t="shared" si="7"/>
        <v>0</v>
      </c>
      <c r="M26" s="196">
        <v>0</v>
      </c>
      <c r="N26" s="44"/>
      <c r="Q26" s="210" t="s">
        <v>116</v>
      </c>
      <c r="R26" s="209">
        <f>L27</f>
        <v>150</v>
      </c>
    </row>
    <row r="27" spans="1:18" s="80" customFormat="1" x14ac:dyDescent="0.25">
      <c r="A27" s="55">
        <v>143</v>
      </c>
      <c r="B27" s="105" t="s">
        <v>40</v>
      </c>
      <c r="C27" s="45">
        <f t="shared" si="4"/>
        <v>0</v>
      </c>
      <c r="D27" s="43"/>
      <c r="E27" s="47"/>
      <c r="F27" s="45">
        <f t="shared" si="5"/>
        <v>0</v>
      </c>
      <c r="G27" s="43"/>
      <c r="H27" s="47"/>
      <c r="I27" s="45">
        <f t="shared" si="6"/>
        <v>0</v>
      </c>
      <c r="J27" s="43"/>
      <c r="K27" s="47"/>
      <c r="L27" s="45">
        <f t="shared" si="7"/>
        <v>150</v>
      </c>
      <c r="M27" s="196">
        <v>150</v>
      </c>
      <c r="N27" s="47"/>
      <c r="Q27" s="210" t="s">
        <v>117</v>
      </c>
      <c r="R27" s="209">
        <f>L28+L26+L29</f>
        <v>0</v>
      </c>
    </row>
    <row r="28" spans="1:18" s="80" customFormat="1" x14ac:dyDescent="0.25">
      <c r="A28" s="55">
        <v>144</v>
      </c>
      <c r="B28" s="105" t="s">
        <v>41</v>
      </c>
      <c r="C28" s="45">
        <f t="shared" si="4"/>
        <v>0</v>
      </c>
      <c r="D28" s="43"/>
      <c r="E28" s="47"/>
      <c r="F28" s="45">
        <f t="shared" si="5"/>
        <v>0</v>
      </c>
      <c r="G28" s="43"/>
      <c r="H28" s="47"/>
      <c r="I28" s="45">
        <f t="shared" si="6"/>
        <v>0</v>
      </c>
      <c r="J28" s="43"/>
      <c r="K28" s="47"/>
      <c r="L28" s="45">
        <f t="shared" si="7"/>
        <v>0</v>
      </c>
      <c r="M28" s="196">
        <v>0</v>
      </c>
      <c r="N28" s="47"/>
    </row>
    <row r="29" spans="1:18" s="80" customFormat="1" x14ac:dyDescent="0.25">
      <c r="A29" s="55">
        <v>145</v>
      </c>
      <c r="B29" s="105" t="s">
        <v>42</v>
      </c>
      <c r="C29" s="45">
        <f t="shared" si="4"/>
        <v>0</v>
      </c>
      <c r="D29" s="43"/>
      <c r="E29" s="47"/>
      <c r="F29" s="45">
        <f t="shared" si="5"/>
        <v>0</v>
      </c>
      <c r="G29" s="43"/>
      <c r="H29" s="47"/>
      <c r="I29" s="45">
        <f t="shared" si="6"/>
        <v>0</v>
      </c>
      <c r="J29" s="43"/>
      <c r="K29" s="47"/>
      <c r="L29" s="45">
        <f t="shared" si="7"/>
        <v>0</v>
      </c>
      <c r="M29" s="196">
        <v>0</v>
      </c>
      <c r="N29" s="47"/>
    </row>
    <row r="30" spans="1:18" x14ac:dyDescent="0.25">
      <c r="A30" s="57">
        <v>31</v>
      </c>
      <c r="B30" s="103" t="s">
        <v>24</v>
      </c>
      <c r="C30" s="48">
        <f>D30+E30</f>
        <v>0</v>
      </c>
      <c r="D30" s="199">
        <v>0</v>
      </c>
      <c r="E30" s="49"/>
      <c r="F30" s="48">
        <f>G30+H30</f>
        <v>4.8</v>
      </c>
      <c r="G30" s="199">
        <v>4.8</v>
      </c>
      <c r="H30" s="49"/>
      <c r="I30" s="48">
        <f>J30+K30</f>
        <v>37.6</v>
      </c>
      <c r="J30" s="199">
        <v>37.6</v>
      </c>
      <c r="K30" s="49"/>
      <c r="L30" s="48">
        <f>M30+N30</f>
        <v>0</v>
      </c>
      <c r="M30" s="199">
        <v>0</v>
      </c>
      <c r="N30" s="49"/>
      <c r="O30" s="82"/>
    </row>
    <row r="31" spans="1:18" ht="18.75" customHeight="1" x14ac:dyDescent="0.25">
      <c r="A31" s="57">
        <v>32</v>
      </c>
      <c r="B31" s="103" t="s">
        <v>122</v>
      </c>
      <c r="C31" s="24">
        <f t="shared" ref="C31:N31" si="8">C32</f>
        <v>910.89999999999964</v>
      </c>
      <c r="D31" s="18">
        <f t="shared" si="8"/>
        <v>0</v>
      </c>
      <c r="E31" s="18">
        <f t="shared" si="8"/>
        <v>0</v>
      </c>
      <c r="F31" s="24">
        <f t="shared" si="8"/>
        <v>3539.1999999999971</v>
      </c>
      <c r="G31" s="18">
        <f t="shared" si="8"/>
        <v>0</v>
      </c>
      <c r="H31" s="18">
        <f t="shared" si="8"/>
        <v>0</v>
      </c>
      <c r="I31" s="24">
        <f t="shared" si="8"/>
        <v>-1200.5400000000009</v>
      </c>
      <c r="J31" s="18">
        <f t="shared" si="8"/>
        <v>0</v>
      </c>
      <c r="K31" s="18">
        <f t="shared" si="8"/>
        <v>0</v>
      </c>
      <c r="L31" s="24">
        <f t="shared" si="8"/>
        <v>7438.7</v>
      </c>
      <c r="M31" s="18">
        <f t="shared" si="8"/>
        <v>0</v>
      </c>
      <c r="N31" s="19">
        <f t="shared" si="8"/>
        <v>0</v>
      </c>
    </row>
    <row r="32" spans="1:18" s="61" customFormat="1" x14ac:dyDescent="0.25">
      <c r="A32" s="55"/>
      <c r="B32" s="105" t="s">
        <v>43</v>
      </c>
      <c r="C32" s="23">
        <f>C3-'ხარჯები სულ'!C2</f>
        <v>910.89999999999964</v>
      </c>
      <c r="D32" s="28"/>
      <c r="E32" s="29"/>
      <c r="F32" s="23">
        <f>F3-'ხარჯები სულ'!D2</f>
        <v>3539.1999999999971</v>
      </c>
      <c r="G32" s="28"/>
      <c r="H32" s="29"/>
      <c r="I32" s="23">
        <f>I3-'ხარჯები სულ'!E2</f>
        <v>-1200.5400000000009</v>
      </c>
      <c r="J32" s="28"/>
      <c r="K32" s="29"/>
      <c r="L32" s="23">
        <f>L3-'ხარჯები სულ'!F2</f>
        <v>7438.7</v>
      </c>
      <c r="M32" s="28"/>
      <c r="N32" s="29"/>
    </row>
    <row r="33" spans="1:18" x14ac:dyDescent="0.25">
      <c r="A33" s="57">
        <v>33</v>
      </c>
      <c r="B33" s="103" t="s">
        <v>25</v>
      </c>
      <c r="C33" s="23">
        <f>D33+E33</f>
        <v>0</v>
      </c>
      <c r="D33" s="18"/>
      <c r="E33" s="19"/>
      <c r="F33" s="23">
        <f t="shared" ref="F33:F35" si="9">G33+H33</f>
        <v>0</v>
      </c>
      <c r="G33" s="18">
        <f>G34+G35</f>
        <v>0</v>
      </c>
      <c r="H33" s="19">
        <f>H34+H35</f>
        <v>0</v>
      </c>
      <c r="I33" s="23">
        <f t="shared" ref="I33:I35" si="10">J33+K33</f>
        <v>0</v>
      </c>
      <c r="J33" s="18">
        <f>J34+J35</f>
        <v>0</v>
      </c>
      <c r="K33" s="19">
        <f>K34+K35</f>
        <v>0</v>
      </c>
      <c r="L33" s="23">
        <f>M33+N33</f>
        <v>0</v>
      </c>
      <c r="M33" s="18">
        <v>0</v>
      </c>
      <c r="N33" s="19">
        <f>N34+N35</f>
        <v>0</v>
      </c>
    </row>
    <row r="34" spans="1:18" s="80" customFormat="1" x14ac:dyDescent="0.25">
      <c r="A34" s="55">
        <v>331</v>
      </c>
      <c r="B34" s="105" t="s">
        <v>34</v>
      </c>
      <c r="C34" s="45">
        <f t="shared" ref="C34:C35" si="11">D34+E34</f>
        <v>0</v>
      </c>
      <c r="D34" s="46"/>
      <c r="E34" s="47"/>
      <c r="F34" s="45">
        <f t="shared" si="9"/>
        <v>0</v>
      </c>
      <c r="G34" s="46"/>
      <c r="H34" s="47"/>
      <c r="I34" s="45">
        <f t="shared" si="10"/>
        <v>0</v>
      </c>
      <c r="J34" s="46"/>
      <c r="K34" s="47"/>
      <c r="L34" s="45">
        <f>M34+N34</f>
        <v>0</v>
      </c>
      <c r="M34" s="46"/>
      <c r="N34" s="47"/>
    </row>
    <row r="35" spans="1:18" s="80" customFormat="1" ht="15.75" thickBot="1" x14ac:dyDescent="0.3">
      <c r="A35" s="55">
        <v>332</v>
      </c>
      <c r="B35" s="110" t="s">
        <v>35</v>
      </c>
      <c r="C35" s="50">
        <f t="shared" si="11"/>
        <v>0</v>
      </c>
      <c r="D35" s="51"/>
      <c r="E35" s="52"/>
      <c r="F35" s="50">
        <f t="shared" si="9"/>
        <v>0</v>
      </c>
      <c r="G35" s="51"/>
      <c r="H35" s="52"/>
      <c r="I35" s="50">
        <f t="shared" si="10"/>
        <v>0</v>
      </c>
      <c r="J35" s="51"/>
      <c r="K35" s="52"/>
      <c r="L35" s="50"/>
      <c r="M35" s="51"/>
      <c r="N35" s="52"/>
    </row>
    <row r="36" spans="1:18" x14ac:dyDescent="0.25">
      <c r="C36" s="54"/>
      <c r="D36" s="54"/>
      <c r="E36" s="54"/>
      <c r="F36" s="54"/>
      <c r="G36" s="54"/>
      <c r="H36" s="54"/>
      <c r="I36" s="54"/>
      <c r="J36" s="54"/>
      <c r="K36" s="54"/>
      <c r="L36" s="54"/>
    </row>
    <row r="37" spans="1:18" x14ac:dyDescent="0.25">
      <c r="C37" s="59">
        <v>2021</v>
      </c>
      <c r="D37" s="59">
        <v>2022</v>
      </c>
      <c r="E37" s="59">
        <v>2023</v>
      </c>
      <c r="F37" s="59">
        <v>2024</v>
      </c>
      <c r="I37" s="54"/>
    </row>
    <row r="38" spans="1:18" x14ac:dyDescent="0.25">
      <c r="B38" s="200" t="s">
        <v>44</v>
      </c>
      <c r="C38" s="201">
        <f>C10</f>
        <v>3557.9</v>
      </c>
      <c r="D38" s="201">
        <f>F10</f>
        <v>5428.3</v>
      </c>
      <c r="E38" s="201">
        <f>I10</f>
        <v>6129.5</v>
      </c>
      <c r="F38" s="201">
        <f>L10</f>
        <v>6809</v>
      </c>
      <c r="G38" s="87">
        <f>C38+D38+E38+F38</f>
        <v>21924.7</v>
      </c>
      <c r="R38" s="61" t="s">
        <v>114</v>
      </c>
    </row>
    <row r="39" spans="1:18" x14ac:dyDescent="0.25">
      <c r="B39" s="200" t="s">
        <v>60</v>
      </c>
      <c r="C39" s="201">
        <f>C14</f>
        <v>6384.2</v>
      </c>
      <c r="D39" s="201">
        <f>F14</f>
        <v>9517.6</v>
      </c>
      <c r="E39" s="201">
        <f>I14</f>
        <v>9305.5</v>
      </c>
      <c r="F39" s="201">
        <f>L14</f>
        <v>179.7</v>
      </c>
      <c r="G39" s="87">
        <f t="shared" ref="G39:G42" si="12">C39+D39+E39+F39</f>
        <v>25387</v>
      </c>
      <c r="Q39" s="211" t="s">
        <v>113</v>
      </c>
      <c r="R39" s="212">
        <f>K19</f>
        <v>25.2</v>
      </c>
    </row>
    <row r="40" spans="1:18" x14ac:dyDescent="0.25">
      <c r="B40" s="200" t="s">
        <v>47</v>
      </c>
      <c r="C40" s="201">
        <f>C21</f>
        <v>212.8</v>
      </c>
      <c r="D40" s="201">
        <f>F21</f>
        <v>344.3</v>
      </c>
      <c r="E40" s="201">
        <f>I21</f>
        <v>472.2</v>
      </c>
      <c r="F40" s="201">
        <f>L21</f>
        <v>450</v>
      </c>
      <c r="G40" s="87">
        <f t="shared" si="12"/>
        <v>1479.3</v>
      </c>
      <c r="Q40" s="211" t="s">
        <v>96</v>
      </c>
      <c r="R40" s="212">
        <f>I16</f>
        <v>778.6</v>
      </c>
    </row>
    <row r="41" spans="1:18" x14ac:dyDescent="0.25">
      <c r="B41" s="200" t="s">
        <v>119</v>
      </c>
      <c r="C41" s="201">
        <f>C30</f>
        <v>0</v>
      </c>
      <c r="D41" s="201">
        <f>F30</f>
        <v>4.8</v>
      </c>
      <c r="E41" s="201">
        <f>I30</f>
        <v>37.6</v>
      </c>
      <c r="F41" s="201">
        <f>L30</f>
        <v>0</v>
      </c>
      <c r="G41" s="87">
        <f t="shared" si="12"/>
        <v>42.4</v>
      </c>
      <c r="Q41" s="211" t="s">
        <v>62</v>
      </c>
      <c r="R41" s="212">
        <f>I17</f>
        <v>7451.7</v>
      </c>
    </row>
    <row r="42" spans="1:18" x14ac:dyDescent="0.25">
      <c r="B42" s="200" t="s">
        <v>57</v>
      </c>
      <c r="C42" s="201"/>
      <c r="D42" s="201"/>
      <c r="E42" s="201"/>
      <c r="F42" s="202"/>
      <c r="G42" s="87">
        <f t="shared" si="12"/>
        <v>0</v>
      </c>
      <c r="Q42" s="211" t="s">
        <v>95</v>
      </c>
      <c r="R42" s="212">
        <f>I20</f>
        <v>1050</v>
      </c>
    </row>
    <row r="43" spans="1:18" x14ac:dyDescent="0.25">
      <c r="G43" s="170">
        <f>SUM(G38:G41)</f>
        <v>48833.4</v>
      </c>
      <c r="H43" s="171">
        <f>G43-C3-F3-I3-L3</f>
        <v>0</v>
      </c>
      <c r="Q43" s="211" t="s">
        <v>39</v>
      </c>
      <c r="R43" s="212">
        <f>K18</f>
        <v>0</v>
      </c>
    </row>
    <row r="44" spans="1:18" x14ac:dyDescent="0.25">
      <c r="C44" s="59">
        <v>2021</v>
      </c>
      <c r="D44" s="59">
        <v>2022</v>
      </c>
      <c r="E44" s="59">
        <v>2023</v>
      </c>
      <c r="F44" s="59">
        <v>2024</v>
      </c>
      <c r="R44" s="169">
        <f>R39+R40+R41+R4+R42+R43-I14</f>
        <v>0</v>
      </c>
    </row>
    <row r="45" spans="1:18" x14ac:dyDescent="0.25">
      <c r="B45" s="200" t="s">
        <v>44</v>
      </c>
      <c r="C45" s="203">
        <f>C38/$C$3</f>
        <v>0.35036287900422458</v>
      </c>
      <c r="D45" s="203">
        <f>D38/$F$3</f>
        <v>0.35490683229813663</v>
      </c>
      <c r="E45" s="203">
        <f>E38/$I$3</f>
        <v>0.38441999899653806</v>
      </c>
      <c r="F45" s="203">
        <f>F38/$L$3</f>
        <v>0.91534811190127308</v>
      </c>
    </row>
    <row r="46" spans="1:18" x14ac:dyDescent="0.25">
      <c r="B46" s="200" t="s">
        <v>61</v>
      </c>
      <c r="C46" s="203">
        <f>C39/$C$3</f>
        <v>0.62868172015480217</v>
      </c>
      <c r="D46" s="203">
        <f>D39/$F$3</f>
        <v>0.62226871526642691</v>
      </c>
      <c r="E46" s="203">
        <f>E39/$I$3</f>
        <v>0.58360719482213641</v>
      </c>
      <c r="F46" s="203">
        <f>F39/$L$3</f>
        <v>2.4157446865715783E-2</v>
      </c>
    </row>
    <row r="47" spans="1:18" x14ac:dyDescent="0.25">
      <c r="B47" s="200" t="s">
        <v>47</v>
      </c>
      <c r="C47" s="203">
        <f>C40/$C$3</f>
        <v>2.0955400840973325E-2</v>
      </c>
      <c r="D47" s="203">
        <f>D40/$F$3</f>
        <v>2.2510624387054593E-2</v>
      </c>
      <c r="E47" s="203">
        <f>E40/$I$3</f>
        <v>2.9614670613616979E-2</v>
      </c>
      <c r="F47" s="203">
        <f>F40/$L$3</f>
        <v>6.0494441233011148E-2</v>
      </c>
    </row>
    <row r="48" spans="1:18" x14ac:dyDescent="0.25">
      <c r="B48" s="200" t="s">
        <v>119</v>
      </c>
      <c r="C48" s="203">
        <f>C41/$C$3</f>
        <v>0</v>
      </c>
      <c r="D48" s="203">
        <f>D41/$F$3</f>
        <v>3.1382804838182409E-4</v>
      </c>
      <c r="E48" s="203">
        <f>E41/$I$3</f>
        <v>2.3581355677085949E-3</v>
      </c>
      <c r="F48" s="203">
        <f>F41/$L$3</f>
        <v>0</v>
      </c>
    </row>
    <row r="49" spans="2:12" x14ac:dyDescent="0.25">
      <c r="B49" s="200" t="s">
        <v>57</v>
      </c>
      <c r="C49" s="204"/>
      <c r="D49" s="204"/>
      <c r="E49" s="204"/>
      <c r="F49" s="202"/>
    </row>
    <row r="50" spans="2:12" x14ac:dyDescent="0.25">
      <c r="C50" s="59">
        <v>2021</v>
      </c>
      <c r="D50" s="59">
        <v>2022</v>
      </c>
      <c r="E50" s="59">
        <v>2023</v>
      </c>
      <c r="F50" s="59">
        <v>2024</v>
      </c>
      <c r="G50" s="59"/>
      <c r="I50" s="59">
        <v>2021</v>
      </c>
      <c r="J50" s="59">
        <v>2022</v>
      </c>
      <c r="K50" s="59">
        <v>2023</v>
      </c>
      <c r="L50" s="59">
        <v>2024</v>
      </c>
    </row>
    <row r="51" spans="2:12" x14ac:dyDescent="0.25">
      <c r="B51" s="200" t="s">
        <v>45</v>
      </c>
      <c r="C51" s="205">
        <f>C3</f>
        <v>10154.9</v>
      </c>
      <c r="D51" s="205">
        <f>F3</f>
        <v>15295</v>
      </c>
      <c r="E51" s="205">
        <f>I3</f>
        <v>15944.8</v>
      </c>
      <c r="F51" s="205">
        <f>L3</f>
        <v>7438.7</v>
      </c>
      <c r="G51" s="202"/>
      <c r="H51" s="207" t="s">
        <v>53</v>
      </c>
      <c r="I51" s="201">
        <f>C32</f>
        <v>910.89999999999964</v>
      </c>
      <c r="J51" s="201">
        <f>F32</f>
        <v>3539.1999999999971</v>
      </c>
      <c r="K51" s="201">
        <f>I31</f>
        <v>-1200.5400000000009</v>
      </c>
      <c r="L51" s="201">
        <f>L31</f>
        <v>7438.7</v>
      </c>
    </row>
    <row r="52" spans="2:12" x14ac:dyDescent="0.25">
      <c r="B52" s="200" t="s">
        <v>70</v>
      </c>
      <c r="C52" s="206">
        <f>C45+C47+C48+C49</f>
        <v>0.37131827984519788</v>
      </c>
      <c r="D52" s="206">
        <f t="shared" ref="D52:F52" si="13">D45+D47+D48+D49</f>
        <v>0.37773128473357304</v>
      </c>
      <c r="E52" s="206">
        <f t="shared" si="13"/>
        <v>0.41639280517786365</v>
      </c>
      <c r="F52" s="206">
        <f t="shared" si="13"/>
        <v>0.97584255313428425</v>
      </c>
      <c r="G52" s="204"/>
      <c r="H52" s="207" t="s">
        <v>49</v>
      </c>
      <c r="I52" s="215">
        <f>I51/C3</f>
        <v>8.970053865621519E-2</v>
      </c>
      <c r="J52" s="215">
        <f>J51/F3</f>
        <v>0.23139588100686481</v>
      </c>
      <c r="K52" s="215">
        <f>K51/I3</f>
        <v>-7.5293512618533995E-2</v>
      </c>
      <c r="L52" s="215">
        <f>L51/L3</f>
        <v>1</v>
      </c>
    </row>
    <row r="75" spans="2:6" x14ac:dyDescent="0.25">
      <c r="B75" s="58"/>
      <c r="C75" s="60"/>
      <c r="D75" s="60"/>
      <c r="E75" s="60"/>
      <c r="F75" s="60"/>
    </row>
    <row r="76" spans="2:6" x14ac:dyDescent="0.25">
      <c r="B76" s="58"/>
      <c r="C76" s="60"/>
      <c r="D76" s="60"/>
      <c r="E76" s="60"/>
      <c r="F76" s="60"/>
    </row>
    <row r="77" spans="2:6" x14ac:dyDescent="0.25">
      <c r="B77" s="58"/>
      <c r="C77" s="60"/>
      <c r="D77" s="60"/>
      <c r="E77" s="60"/>
      <c r="F77" s="60"/>
    </row>
  </sheetData>
  <mergeCells count="5">
    <mergeCell ref="B1:B2"/>
    <mergeCell ref="C1:E1"/>
    <mergeCell ref="F1:H1"/>
    <mergeCell ref="L1:N1"/>
    <mergeCell ref="I1:K1"/>
  </mergeCells>
  <pageMargins left="0.7" right="0.7" top="0.75" bottom="0.75" header="0.3" footer="0.3"/>
  <pageSetup scale="38" orientation="portrait" r:id="rId1"/>
  <colBreaks count="1" manualBreakCount="1">
    <brk id="14" min="52" max="96" man="1"/>
  </colBreaks>
  <ignoredErrors>
    <ignoredError sqref="C15:C30" unlockedFormula="1"/>
    <ignoredError sqref="F14 I9:L9 I30 I14:L14 I11:I12 L11:L12 I13 L13 K30:L30 I10 K10:L10" formula="1"/>
    <ignoredError sqref="I15:L15 I21 I16 L16 I17 L17 I26:I29 I22:I24 K22:L24 I25 K25:L25 K26:L29 I18 L18 I19 L19 I20:J20 L20 K21:L21" formula="1" unlockedFormula="1"/>
    <ignoredError sqref="C33:C35" evalError="1" unlockedFormula="1"/>
    <ignoredError sqref="F3:H5 I3:L5 F10 F9 F7:H8 F6 I7:L8 I6 L6 F11:F13 H10 M33:N35" evalError="1" formula="1"/>
    <ignoredError sqref="F15 F21 F19 F16 F17 F18:G18 H15 F33:H33 F22:F24 H22:H24 F25 H25 F26 H26 F27 H27 F28 H28 F29 H29 F30 F34:F35 J33:K33 F20:G20 H21 L33:L35 I33:I35" evalError="1" formula="1" unlockedFormula="1"/>
    <ignoredError sqref="M36:N36 C3:E5 M3:N8 G37:N37 C7:E8 C6 I38:N3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opLeftCell="A82" zoomScale="90" zoomScaleNormal="90" zoomScaleSheetLayoutView="100" workbookViewId="0">
      <selection activeCell="G13" sqref="G13"/>
    </sheetView>
  </sheetViews>
  <sheetFormatPr defaultColWidth="9.140625" defaultRowHeight="15" x14ac:dyDescent="0.25"/>
  <cols>
    <col min="1" max="1" width="7" style="1" customWidth="1"/>
    <col min="2" max="2" width="75.42578125" style="1" customWidth="1"/>
    <col min="3" max="4" width="13.5703125" style="1" customWidth="1"/>
    <col min="5" max="6" width="14.42578125" style="1" customWidth="1"/>
    <col min="7" max="7" width="13.7109375" style="1" customWidth="1"/>
    <col min="8" max="8" width="15.85546875" style="1" customWidth="1"/>
    <col min="9" max="9" width="17.28515625" style="1" bestFit="1" customWidth="1"/>
    <col min="10" max="16" width="12.28515625" style="1" customWidth="1"/>
    <col min="17" max="17" width="55" style="1" customWidth="1"/>
    <col min="18" max="20" width="11.140625" style="1" customWidth="1"/>
    <col min="21" max="16384" width="9.140625" style="1"/>
  </cols>
  <sheetData>
    <row r="1" spans="1:17" ht="15.75" customHeight="1" x14ac:dyDescent="0.25">
      <c r="A1" s="148" t="s">
        <v>0</v>
      </c>
      <c r="B1" s="149" t="s">
        <v>1</v>
      </c>
      <c r="C1" s="190" t="s">
        <v>125</v>
      </c>
      <c r="D1" s="190" t="s">
        <v>124</v>
      </c>
      <c r="E1" s="190" t="s">
        <v>180</v>
      </c>
      <c r="F1" s="190" t="s">
        <v>126</v>
      </c>
      <c r="P1" s="67"/>
      <c r="Q1" s="67"/>
    </row>
    <row r="2" spans="1:17" ht="18" x14ac:dyDescent="0.25">
      <c r="A2" s="150"/>
      <c r="B2" s="151" t="s">
        <v>140</v>
      </c>
      <c r="C2" s="152">
        <f>SUM(C3:C8)</f>
        <v>9244</v>
      </c>
      <c r="D2" s="152">
        <f>SUM(D3:D8)</f>
        <v>11755.800000000003</v>
      </c>
      <c r="E2" s="152">
        <f>SUM(E3:E8)</f>
        <v>17145.34</v>
      </c>
      <c r="F2" s="152">
        <f>SUM(F3:F9)</f>
        <v>0</v>
      </c>
      <c r="G2" s="5">
        <f>C2+D2+E2+F2</f>
        <v>38145.14</v>
      </c>
      <c r="I2" s="79"/>
    </row>
    <row r="3" spans="1:17" x14ac:dyDescent="0.25">
      <c r="A3" s="255" t="s">
        <v>3</v>
      </c>
      <c r="B3" s="183" t="s">
        <v>80</v>
      </c>
      <c r="C3" s="191">
        <v>2212.1999999999998</v>
      </c>
      <c r="D3" s="191">
        <v>2493.4</v>
      </c>
      <c r="E3" s="191">
        <v>4993.32</v>
      </c>
      <c r="F3" s="191"/>
      <c r="G3" s="68"/>
      <c r="H3" s="68"/>
      <c r="I3" s="68"/>
    </row>
    <row r="4" spans="1:17" x14ac:dyDescent="0.25">
      <c r="A4" s="255" t="s">
        <v>4</v>
      </c>
      <c r="B4" s="183" t="s">
        <v>121</v>
      </c>
      <c r="C4" s="191">
        <v>5317.1</v>
      </c>
      <c r="D4" s="191">
        <v>7148.6</v>
      </c>
      <c r="E4" s="191">
        <v>9240.92</v>
      </c>
      <c r="F4" s="191"/>
      <c r="G4" s="68"/>
      <c r="H4" s="68"/>
      <c r="I4" s="68"/>
    </row>
    <row r="5" spans="1:17" x14ac:dyDescent="0.25">
      <c r="A5" s="255" t="s">
        <v>141</v>
      </c>
      <c r="B5" s="183" t="s">
        <v>84</v>
      </c>
      <c r="C5" s="191">
        <v>208</v>
      </c>
      <c r="D5" s="191">
        <v>317.7</v>
      </c>
      <c r="E5" s="191">
        <v>405.98</v>
      </c>
      <c r="F5" s="191"/>
      <c r="G5" s="68"/>
    </row>
    <row r="6" spans="1:17" x14ac:dyDescent="0.25">
      <c r="A6" s="255" t="s">
        <v>6</v>
      </c>
      <c r="B6" s="183" t="s">
        <v>13</v>
      </c>
      <c r="C6" s="191">
        <v>321.89999999999998</v>
      </c>
      <c r="D6" s="191">
        <v>551.20000000000005</v>
      </c>
      <c r="E6" s="191">
        <v>878.82</v>
      </c>
      <c r="F6" s="191"/>
      <c r="G6" s="68"/>
      <c r="H6" s="68"/>
    </row>
    <row r="7" spans="1:17" x14ac:dyDescent="0.25">
      <c r="A7" s="255" t="s">
        <v>7</v>
      </c>
      <c r="B7" s="183" t="s">
        <v>102</v>
      </c>
      <c r="C7" s="191">
        <v>931.4</v>
      </c>
      <c r="D7" s="191">
        <v>965.7</v>
      </c>
      <c r="E7" s="191">
        <v>1276.19</v>
      </c>
      <c r="F7" s="191"/>
      <c r="G7" s="68"/>
      <c r="H7" s="68"/>
    </row>
    <row r="8" spans="1:17" x14ac:dyDescent="0.25">
      <c r="A8" s="255" t="s">
        <v>8</v>
      </c>
      <c r="B8" s="183" t="s">
        <v>98</v>
      </c>
      <c r="C8" s="191">
        <v>253.4</v>
      </c>
      <c r="D8" s="191">
        <v>279.2</v>
      </c>
      <c r="E8" s="191">
        <v>350.11</v>
      </c>
      <c r="F8" s="191"/>
      <c r="G8" s="68"/>
      <c r="H8" s="68"/>
    </row>
    <row r="9" spans="1:17" x14ac:dyDescent="0.25">
      <c r="A9" s="255" t="s">
        <v>142</v>
      </c>
      <c r="B9" s="183" t="s">
        <v>143</v>
      </c>
      <c r="C9" s="191"/>
      <c r="D9" s="191"/>
      <c r="E9" s="191"/>
      <c r="F9" s="191"/>
      <c r="G9" s="68"/>
      <c r="H9" s="68"/>
    </row>
    <row r="10" spans="1:17" x14ac:dyDescent="0.25">
      <c r="A10" s="73"/>
      <c r="B10" s="186"/>
      <c r="C10" s="187">
        <v>2021</v>
      </c>
      <c r="D10" s="187">
        <v>2022</v>
      </c>
      <c r="E10" s="187">
        <v>2023</v>
      </c>
      <c r="F10" s="187">
        <v>2024</v>
      </c>
      <c r="G10" s="68"/>
      <c r="H10" s="68"/>
    </row>
    <row r="11" spans="1:17" x14ac:dyDescent="0.25">
      <c r="A11" s="73"/>
      <c r="B11" s="188" t="s">
        <v>63</v>
      </c>
      <c r="C11" s="189">
        <f>C2</f>
        <v>9244</v>
      </c>
      <c r="D11" s="189">
        <f t="shared" ref="D11:F11" si="0">D2</f>
        <v>11755.800000000003</v>
      </c>
      <c r="E11" s="189">
        <f t="shared" si="0"/>
        <v>17145.34</v>
      </c>
      <c r="F11" s="189">
        <f t="shared" si="0"/>
        <v>0</v>
      </c>
      <c r="G11" s="68"/>
      <c r="H11" s="68"/>
    </row>
    <row r="12" spans="1:17" x14ac:dyDescent="0.25">
      <c r="C12" s="2"/>
      <c r="G12" s="3"/>
    </row>
    <row r="13" spans="1:17" x14ac:dyDescent="0.25">
      <c r="F13" s="3"/>
    </row>
    <row r="25" spans="1:7" ht="15.75" x14ac:dyDescent="0.25">
      <c r="G25" s="4"/>
    </row>
    <row r="27" spans="1:7" x14ac:dyDescent="0.25">
      <c r="B27" s="7"/>
    </row>
    <row r="28" spans="1:7" x14ac:dyDescent="0.25">
      <c r="B28" s="70"/>
      <c r="C28" s="8">
        <v>2021</v>
      </c>
      <c r="D28" s="8">
        <v>2022</v>
      </c>
      <c r="E28" s="8">
        <v>2023</v>
      </c>
      <c r="F28" s="8">
        <v>2024</v>
      </c>
      <c r="G28" s="8" t="s">
        <v>2</v>
      </c>
    </row>
    <row r="29" spans="1:7" x14ac:dyDescent="0.25">
      <c r="A29" s="1" t="s">
        <v>4</v>
      </c>
      <c r="B29" s="183" t="s">
        <v>121</v>
      </c>
      <c r="C29" s="184">
        <f>C4</f>
        <v>5317.1</v>
      </c>
      <c r="D29" s="184">
        <f>D4</f>
        <v>7148.6</v>
      </c>
      <c r="E29" s="184">
        <f>E4</f>
        <v>9240.92</v>
      </c>
      <c r="F29" s="184"/>
      <c r="G29" s="185">
        <f>C29+D29+E29+F29</f>
        <v>21706.620000000003</v>
      </c>
    </row>
    <row r="30" spans="1:7" x14ac:dyDescent="0.25">
      <c r="A30" s="1" t="s">
        <v>3</v>
      </c>
      <c r="B30" s="183" t="s">
        <v>80</v>
      </c>
      <c r="C30" s="184">
        <f>C3</f>
        <v>2212.1999999999998</v>
      </c>
      <c r="D30" s="184">
        <f>D3</f>
        <v>2493.4</v>
      </c>
      <c r="E30" s="184">
        <f>E3</f>
        <v>4993.32</v>
      </c>
      <c r="F30" s="184"/>
      <c r="G30" s="185">
        <f t="shared" ref="G30:G35" si="1">C30+D30+E30+F30</f>
        <v>9698.92</v>
      </c>
    </row>
    <row r="31" spans="1:7" x14ac:dyDescent="0.25">
      <c r="A31" s="1" t="s">
        <v>7</v>
      </c>
      <c r="B31" s="183" t="s">
        <v>102</v>
      </c>
      <c r="C31" s="184">
        <f>C7</f>
        <v>931.4</v>
      </c>
      <c r="D31" s="184">
        <f>D7</f>
        <v>965.7</v>
      </c>
      <c r="E31" s="184">
        <f>E7</f>
        <v>1276.19</v>
      </c>
      <c r="F31" s="184"/>
      <c r="G31" s="185">
        <f t="shared" si="1"/>
        <v>3173.29</v>
      </c>
    </row>
    <row r="32" spans="1:7" x14ac:dyDescent="0.25">
      <c r="A32" s="1" t="s">
        <v>6</v>
      </c>
      <c r="B32" s="183" t="s">
        <v>13</v>
      </c>
      <c r="C32" s="184">
        <f>C6</f>
        <v>321.89999999999998</v>
      </c>
      <c r="D32" s="184">
        <f>D6</f>
        <v>551.20000000000005</v>
      </c>
      <c r="E32" s="184">
        <f>E6</f>
        <v>878.82</v>
      </c>
      <c r="F32" s="184"/>
      <c r="G32" s="185">
        <f t="shared" si="1"/>
        <v>1751.92</v>
      </c>
    </row>
    <row r="33" spans="1:7" x14ac:dyDescent="0.25">
      <c r="A33" s="1" t="s">
        <v>12</v>
      </c>
      <c r="B33" s="183" t="s">
        <v>83</v>
      </c>
      <c r="C33" s="184">
        <f>C5</f>
        <v>208</v>
      </c>
      <c r="D33" s="184">
        <f>D5</f>
        <v>317.7</v>
      </c>
      <c r="E33" s="184">
        <f>E5</f>
        <v>405.98</v>
      </c>
      <c r="F33" s="184"/>
      <c r="G33" s="185">
        <f t="shared" si="1"/>
        <v>931.68000000000006</v>
      </c>
    </row>
    <row r="34" spans="1:7" x14ac:dyDescent="0.25">
      <c r="A34" s="1" t="s">
        <v>8</v>
      </c>
      <c r="B34" s="183" t="s">
        <v>120</v>
      </c>
      <c r="C34" s="184">
        <f>C8</f>
        <v>253.4</v>
      </c>
      <c r="D34" s="184">
        <f>D8</f>
        <v>279.2</v>
      </c>
      <c r="E34" s="184">
        <f>E8</f>
        <v>350.11</v>
      </c>
      <c r="F34" s="184"/>
      <c r="G34" s="185">
        <f t="shared" si="1"/>
        <v>882.71</v>
      </c>
    </row>
    <row r="35" spans="1:7" x14ac:dyDescent="0.25">
      <c r="A35" s="1" t="s">
        <v>142</v>
      </c>
      <c r="B35" s="183" t="s">
        <v>143</v>
      </c>
      <c r="C35" s="184">
        <f t="shared" ref="C35:E35" si="2">C9</f>
        <v>0</v>
      </c>
      <c r="D35" s="184">
        <f t="shared" si="2"/>
        <v>0</v>
      </c>
      <c r="E35" s="184">
        <f t="shared" si="2"/>
        <v>0</v>
      </c>
      <c r="F35" s="184">
        <f>F9</f>
        <v>0</v>
      </c>
      <c r="G35" s="185">
        <f t="shared" si="1"/>
        <v>0</v>
      </c>
    </row>
    <row r="36" spans="1:7" x14ac:dyDescent="0.25">
      <c r="B36" s="71"/>
      <c r="C36" s="9"/>
      <c r="D36" s="9"/>
      <c r="E36" s="9"/>
      <c r="F36" s="9"/>
      <c r="G36" s="6">
        <f>SUM(G29:G35)-G2</f>
        <v>0</v>
      </c>
    </row>
    <row r="37" spans="1:7" x14ac:dyDescent="0.25">
      <c r="B37" s="71"/>
      <c r="C37" s="9"/>
      <c r="D37" s="9"/>
      <c r="E37" s="9"/>
      <c r="F37" s="9"/>
      <c r="G37" s="6"/>
    </row>
    <row r="38" spans="1:7" x14ac:dyDescent="0.25">
      <c r="B38" s="71"/>
      <c r="C38" s="9"/>
      <c r="D38" s="9"/>
      <c r="E38" s="9"/>
      <c r="F38" s="9"/>
      <c r="G38" s="6"/>
    </row>
    <row r="39" spans="1:7" x14ac:dyDescent="0.25">
      <c r="B39" s="71"/>
      <c r="C39" s="9"/>
      <c r="D39" s="9"/>
      <c r="E39" s="9"/>
      <c r="F39" s="9"/>
      <c r="G39" s="6"/>
    </row>
    <row r="40" spans="1:7" x14ac:dyDescent="0.25">
      <c r="B40" s="71"/>
      <c r="C40" s="9"/>
      <c r="D40" s="9"/>
      <c r="E40" s="9"/>
      <c r="F40" s="9"/>
      <c r="G40" s="6"/>
    </row>
    <row r="41" spans="1:7" x14ac:dyDescent="0.25">
      <c r="B41" s="71"/>
      <c r="C41" s="9"/>
      <c r="D41" s="9"/>
      <c r="E41" s="9"/>
      <c r="F41" s="9"/>
      <c r="G41" s="6"/>
    </row>
    <row r="42" spans="1:7" x14ac:dyDescent="0.25">
      <c r="B42" s="71"/>
      <c r="C42" s="9"/>
      <c r="D42" s="9"/>
      <c r="E42" s="9"/>
      <c r="F42" s="9"/>
      <c r="G42" s="6"/>
    </row>
    <row r="43" spans="1:7" x14ac:dyDescent="0.25">
      <c r="B43" s="71"/>
      <c r="C43" s="9"/>
      <c r="D43" s="9"/>
      <c r="E43" s="9"/>
      <c r="F43" s="9"/>
      <c r="G43" s="6"/>
    </row>
    <row r="44" spans="1:7" x14ac:dyDescent="0.25">
      <c r="B44" s="66"/>
    </row>
    <row r="45" spans="1:7" x14ac:dyDescent="0.25">
      <c r="B45" s="66"/>
      <c r="C45" s="8">
        <v>2021</v>
      </c>
      <c r="D45" s="8">
        <v>2022</v>
      </c>
      <c r="E45" s="8">
        <v>2023</v>
      </c>
      <c r="F45" s="8">
        <v>2024</v>
      </c>
      <c r="G45" s="8"/>
    </row>
    <row r="46" spans="1:7" x14ac:dyDescent="0.25">
      <c r="B46" s="183" t="s">
        <v>121</v>
      </c>
      <c r="C46" s="213">
        <f t="shared" ref="C46:F52" si="3">C29/$C$2</f>
        <v>0.57519472090004331</v>
      </c>
      <c r="D46" s="213">
        <f t="shared" ref="D46:D50" si="4">D29/$D$2</f>
        <v>0.60809132513312569</v>
      </c>
      <c r="E46" s="213">
        <f>E29/$E$2</f>
        <v>0.53897560503320441</v>
      </c>
      <c r="F46" s="213" t="e">
        <f>F29/$F$2</f>
        <v>#DIV/0!</v>
      </c>
      <c r="G46" s="10"/>
    </row>
    <row r="47" spans="1:7" x14ac:dyDescent="0.25">
      <c r="B47" s="183" t="s">
        <v>80</v>
      </c>
      <c r="C47" s="213">
        <f t="shared" si="3"/>
        <v>0.23931198615318042</v>
      </c>
      <c r="D47" s="213">
        <f t="shared" si="4"/>
        <v>0.21209955936644034</v>
      </c>
      <c r="E47" s="213">
        <f>E30/$E$2</f>
        <v>0.29123481949031049</v>
      </c>
      <c r="F47" s="213" t="e">
        <f t="shared" ref="F47:F50" si="5">F30/$F$2</f>
        <v>#DIV/0!</v>
      </c>
    </row>
    <row r="48" spans="1:7" x14ac:dyDescent="0.25">
      <c r="B48" s="183" t="s">
        <v>102</v>
      </c>
      <c r="C48" s="213">
        <f t="shared" si="3"/>
        <v>0.10075724794461272</v>
      </c>
      <c r="D48" s="213">
        <f t="shared" si="4"/>
        <v>8.2146685040575693E-2</v>
      </c>
      <c r="E48" s="213">
        <f>E31/$E$2</f>
        <v>7.4433636195024425E-2</v>
      </c>
      <c r="F48" s="213" t="e">
        <f t="shared" si="5"/>
        <v>#DIV/0!</v>
      </c>
    </row>
    <row r="49" spans="2:7" x14ac:dyDescent="0.25">
      <c r="B49" s="183" t="s">
        <v>13</v>
      </c>
      <c r="C49" s="213">
        <f t="shared" si="3"/>
        <v>3.4822587624405016E-2</v>
      </c>
      <c r="D49" s="213">
        <f t="shared" si="4"/>
        <v>4.6887493832831445E-2</v>
      </c>
      <c r="E49" s="213">
        <f>E32/$E$2</f>
        <v>5.1257076266787362E-2</v>
      </c>
      <c r="F49" s="213" t="e">
        <f t="shared" si="5"/>
        <v>#DIV/0!</v>
      </c>
      <c r="G49" s="9"/>
    </row>
    <row r="50" spans="2:7" x14ac:dyDescent="0.25">
      <c r="B50" s="183" t="s">
        <v>83</v>
      </c>
      <c r="C50" s="214">
        <f t="shared" si="3"/>
        <v>2.2501081782778019E-2</v>
      </c>
      <c r="D50" s="214">
        <f t="shared" si="4"/>
        <v>2.7024957893125087E-2</v>
      </c>
      <c r="E50" s="214">
        <f>E33/$E$2</f>
        <v>2.3678737196229413E-2</v>
      </c>
      <c r="F50" s="214" t="e">
        <f t="shared" si="5"/>
        <v>#DIV/0!</v>
      </c>
      <c r="G50" s="10"/>
    </row>
    <row r="51" spans="2:7" x14ac:dyDescent="0.25">
      <c r="B51" s="183" t="s">
        <v>120</v>
      </c>
      <c r="C51" s="213">
        <f t="shared" si="3"/>
        <v>2.7412375594980529E-2</v>
      </c>
      <c r="D51" s="213">
        <f t="shared" si="3"/>
        <v>3.0203375162267416E-2</v>
      </c>
      <c r="E51" s="213">
        <f t="shared" si="3"/>
        <v>3.787429684119429E-2</v>
      </c>
      <c r="F51" s="213">
        <f t="shared" si="3"/>
        <v>0</v>
      </c>
    </row>
    <row r="52" spans="2:7" ht="15.75" x14ac:dyDescent="0.25">
      <c r="B52" s="183" t="s">
        <v>143</v>
      </c>
      <c r="C52" s="213"/>
      <c r="D52" s="213"/>
      <c r="E52" s="213"/>
      <c r="F52" s="213">
        <f t="shared" si="3"/>
        <v>0</v>
      </c>
      <c r="G52" s="4"/>
    </row>
    <row r="53" spans="2:7" x14ac:dyDescent="0.25">
      <c r="B53" s="71"/>
      <c r="C53" s="10"/>
      <c r="D53" s="10"/>
      <c r="E53" s="10"/>
      <c r="F53" s="10"/>
      <c r="G53" s="6"/>
    </row>
    <row r="54" spans="2:7" x14ac:dyDescent="0.25">
      <c r="B54" s="71"/>
      <c r="C54" s="10"/>
      <c r="D54" s="10"/>
      <c r="E54" s="10"/>
      <c r="F54" s="10"/>
      <c r="G54" s="6"/>
    </row>
    <row r="55" spans="2:7" x14ac:dyDescent="0.25">
      <c r="B55" s="71"/>
      <c r="C55" s="10"/>
      <c r="D55" s="10"/>
      <c r="E55" s="10"/>
      <c r="F55" s="10"/>
      <c r="G55" s="6"/>
    </row>
    <row r="56" spans="2:7" x14ac:dyDescent="0.25">
      <c r="B56" s="71"/>
      <c r="C56" s="10"/>
      <c r="D56" s="10"/>
      <c r="E56" s="10"/>
      <c r="F56" s="10"/>
      <c r="G56" s="6"/>
    </row>
    <row r="57" spans="2:7" x14ac:dyDescent="0.25">
      <c r="B57" s="71"/>
      <c r="C57" s="10"/>
      <c r="D57" s="10"/>
      <c r="E57" s="10"/>
      <c r="F57" s="10"/>
      <c r="G57" s="6"/>
    </row>
    <row r="58" spans="2:7" x14ac:dyDescent="0.25">
      <c r="B58" s="71"/>
      <c r="C58" s="10"/>
      <c r="D58" s="10"/>
      <c r="E58" s="10"/>
      <c r="F58" s="10"/>
      <c r="G58" s="6"/>
    </row>
    <row r="59" spans="2:7" x14ac:dyDescent="0.25">
      <c r="B59" s="71"/>
      <c r="C59" s="10"/>
      <c r="D59" s="10"/>
      <c r="E59" s="10"/>
      <c r="F59" s="10"/>
      <c r="G59" s="6"/>
    </row>
    <row r="60" spans="2:7" x14ac:dyDescent="0.25">
      <c r="B60" s="71"/>
      <c r="C60" s="10"/>
      <c r="D60" s="10"/>
      <c r="E60" s="10"/>
      <c r="F60" s="10"/>
      <c r="G60" s="6"/>
    </row>
    <row r="61" spans="2:7" x14ac:dyDescent="0.25">
      <c r="B61" s="71"/>
      <c r="C61" s="10"/>
      <c r="D61" s="10"/>
      <c r="E61" s="10"/>
      <c r="F61" s="10"/>
      <c r="G61" s="6"/>
    </row>
    <row r="62" spans="2:7" x14ac:dyDescent="0.25">
      <c r="B62" s="66"/>
    </row>
    <row r="63" spans="2:7" x14ac:dyDescent="0.25">
      <c r="B63" s="66"/>
    </row>
    <row r="64" spans="2:7" x14ac:dyDescent="0.25">
      <c r="B64" s="66"/>
      <c r="C64" s="8" t="s">
        <v>185</v>
      </c>
    </row>
    <row r="65" spans="1:3" x14ac:dyDescent="0.25">
      <c r="B65" s="183" t="s">
        <v>121</v>
      </c>
      <c r="C65" s="185">
        <f>G29</f>
        <v>21706.620000000003</v>
      </c>
    </row>
    <row r="66" spans="1:3" x14ac:dyDescent="0.25">
      <c r="B66" s="183" t="s">
        <v>80</v>
      </c>
      <c r="C66" s="185">
        <f t="shared" ref="C66:C71" si="6">G30</f>
        <v>9698.92</v>
      </c>
    </row>
    <row r="67" spans="1:3" x14ac:dyDescent="0.25">
      <c r="B67" s="183" t="s">
        <v>102</v>
      </c>
      <c r="C67" s="185">
        <f t="shared" si="6"/>
        <v>3173.29</v>
      </c>
    </row>
    <row r="68" spans="1:3" x14ac:dyDescent="0.25">
      <c r="B68" s="183" t="s">
        <v>13</v>
      </c>
      <c r="C68" s="185">
        <f t="shared" si="6"/>
        <v>1751.92</v>
      </c>
    </row>
    <row r="69" spans="1:3" x14ac:dyDescent="0.25">
      <c r="B69" s="183" t="s">
        <v>83</v>
      </c>
      <c r="C69" s="185">
        <f t="shared" si="6"/>
        <v>931.68000000000006</v>
      </c>
    </row>
    <row r="70" spans="1:3" x14ac:dyDescent="0.25">
      <c r="B70" s="183" t="s">
        <v>120</v>
      </c>
      <c r="C70" s="185">
        <f t="shared" si="6"/>
        <v>882.71</v>
      </c>
    </row>
    <row r="71" spans="1:3" x14ac:dyDescent="0.25">
      <c r="B71" s="183" t="s">
        <v>143</v>
      </c>
      <c r="C71" s="185">
        <f t="shared" si="6"/>
        <v>0</v>
      </c>
    </row>
    <row r="72" spans="1:3" x14ac:dyDescent="0.25">
      <c r="B72" s="71"/>
      <c r="C72" s="6"/>
    </row>
    <row r="73" spans="1:3" x14ac:dyDescent="0.25">
      <c r="B73" s="71"/>
      <c r="C73" s="6"/>
    </row>
    <row r="74" spans="1:3" x14ac:dyDescent="0.25">
      <c r="B74" s="71"/>
      <c r="C74" s="6"/>
    </row>
    <row r="75" spans="1:3" x14ac:dyDescent="0.25">
      <c r="B75" s="71"/>
      <c r="C75" s="6"/>
    </row>
    <row r="76" spans="1:3" x14ac:dyDescent="0.25">
      <c r="B76" s="71"/>
      <c r="C76" s="6"/>
    </row>
    <row r="79" spans="1:3" ht="22.5" x14ac:dyDescent="0.25">
      <c r="A79" s="111"/>
      <c r="B79" s="114" t="s">
        <v>178</v>
      </c>
      <c r="C79" s="115" t="s">
        <v>51</v>
      </c>
    </row>
    <row r="80" spans="1:3" x14ac:dyDescent="0.25">
      <c r="A80" s="111" t="s">
        <v>3</v>
      </c>
      <c r="B80" s="113" t="s">
        <v>80</v>
      </c>
      <c r="C80" s="116">
        <f t="shared" ref="C80:C86" si="7">F3</f>
        <v>0</v>
      </c>
    </row>
    <row r="81" spans="1:3" x14ac:dyDescent="0.25">
      <c r="A81" s="111" t="s">
        <v>4</v>
      </c>
      <c r="B81" s="113" t="s">
        <v>121</v>
      </c>
      <c r="C81" s="116">
        <f t="shared" si="7"/>
        <v>0</v>
      </c>
    </row>
    <row r="82" spans="1:3" x14ac:dyDescent="0.25">
      <c r="A82" s="111" t="s">
        <v>12</v>
      </c>
      <c r="B82" s="113" t="s">
        <v>84</v>
      </c>
      <c r="C82" s="116">
        <f t="shared" si="7"/>
        <v>0</v>
      </c>
    </row>
    <row r="83" spans="1:3" x14ac:dyDescent="0.25">
      <c r="A83" s="111" t="s">
        <v>6</v>
      </c>
      <c r="B83" s="113" t="s">
        <v>13</v>
      </c>
      <c r="C83" s="116">
        <f t="shared" si="7"/>
        <v>0</v>
      </c>
    </row>
    <row r="84" spans="1:3" x14ac:dyDescent="0.25">
      <c r="A84" s="111" t="s">
        <v>7</v>
      </c>
      <c r="B84" s="113" t="s">
        <v>102</v>
      </c>
      <c r="C84" s="116">
        <f t="shared" si="7"/>
        <v>0</v>
      </c>
    </row>
    <row r="85" spans="1:3" x14ac:dyDescent="0.25">
      <c r="A85" s="111" t="s">
        <v>8</v>
      </c>
      <c r="B85" s="113" t="s">
        <v>120</v>
      </c>
      <c r="C85" s="116">
        <f t="shared" si="7"/>
        <v>0</v>
      </c>
    </row>
    <row r="86" spans="1:3" x14ac:dyDescent="0.25">
      <c r="A86" s="111" t="s">
        <v>142</v>
      </c>
      <c r="B86" s="183" t="s">
        <v>143</v>
      </c>
      <c r="C86" s="116">
        <f t="shared" si="7"/>
        <v>0</v>
      </c>
    </row>
    <row r="87" spans="1:3" x14ac:dyDescent="0.25">
      <c r="A87" s="111"/>
      <c r="B87" s="112" t="s">
        <v>63</v>
      </c>
      <c r="C87" s="162">
        <f>SUM(C80:C85)</f>
        <v>0</v>
      </c>
    </row>
  </sheetData>
  <phoneticPr fontId="30" type="noConversion"/>
  <pageMargins left="0.7" right="0.7" top="0.75" bottom="0.75" header="0.3" footer="0.3"/>
  <pageSetup scale="30" orientation="portrait" r:id="rId1"/>
  <ignoredErrors>
    <ignoredError sqref="C33:E33" formula="1"/>
    <ignoredError sqref="F46:F50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activeCell="B3" sqref="B3:C7"/>
    </sheetView>
  </sheetViews>
  <sheetFormatPr defaultColWidth="9.140625" defaultRowHeight="15" x14ac:dyDescent="0.3"/>
  <cols>
    <col min="1" max="1" width="9.140625" style="122"/>
    <col min="2" max="2" width="77.7109375" style="122" customWidth="1"/>
    <col min="3" max="4" width="15.5703125" style="122" customWidth="1"/>
    <col min="5" max="5" width="14.7109375" style="122" customWidth="1"/>
    <col min="6" max="6" width="10.5703125" style="122" customWidth="1"/>
    <col min="7" max="16384" width="9.140625" style="122"/>
  </cols>
  <sheetData>
    <row r="1" spans="1:8" ht="18" x14ac:dyDescent="0.35">
      <c r="B1" s="297" t="s">
        <v>179</v>
      </c>
      <c r="C1" s="297"/>
      <c r="D1" s="123"/>
      <c r="E1" s="123"/>
    </row>
    <row r="2" spans="1:8" ht="15.75" x14ac:dyDescent="0.3">
      <c r="C2" s="124" t="s">
        <v>59</v>
      </c>
      <c r="D2" s="118"/>
    </row>
    <row r="3" spans="1:8" x14ac:dyDescent="0.3">
      <c r="A3" s="125" t="s">
        <v>3</v>
      </c>
      <c r="B3" s="120" t="s">
        <v>92</v>
      </c>
      <c r="C3" s="126">
        <f>SUM(C4:C7)</f>
        <v>4993.3200000000006</v>
      </c>
      <c r="D3" s="127">
        <f>C3-'ხარჯები სულ'!F3</f>
        <v>4993.3200000000006</v>
      </c>
      <c r="G3" s="128"/>
      <c r="H3" s="128"/>
    </row>
    <row r="4" spans="1:8" x14ac:dyDescent="0.3">
      <c r="A4" s="129"/>
      <c r="B4" s="258" t="s">
        <v>85</v>
      </c>
      <c r="C4" s="259">
        <v>980.12</v>
      </c>
      <c r="D4" s="130"/>
      <c r="H4" s="131"/>
    </row>
    <row r="5" spans="1:8" x14ac:dyDescent="0.3">
      <c r="A5" s="129"/>
      <c r="B5" s="258" t="s">
        <v>86</v>
      </c>
      <c r="C5" s="259">
        <v>3651.77</v>
      </c>
      <c r="D5" s="130"/>
    </row>
    <row r="6" spans="1:8" x14ac:dyDescent="0.3">
      <c r="A6" s="129"/>
      <c r="B6" s="258" t="s">
        <v>186</v>
      </c>
      <c r="C6" s="259">
        <v>104.8</v>
      </c>
      <c r="D6" s="130"/>
    </row>
    <row r="7" spans="1:8" x14ac:dyDescent="0.3">
      <c r="A7" s="129"/>
      <c r="B7" s="258" t="s">
        <v>190</v>
      </c>
      <c r="C7" s="259">
        <v>256.63</v>
      </c>
      <c r="D7" s="130"/>
    </row>
    <row r="8" spans="1:8" x14ac:dyDescent="0.3">
      <c r="A8" s="129"/>
      <c r="B8" s="220" t="s">
        <v>187</v>
      </c>
      <c r="C8" s="219">
        <v>0</v>
      </c>
      <c r="D8" s="130"/>
    </row>
    <row r="9" spans="1:8" x14ac:dyDescent="0.3">
      <c r="A9" s="129"/>
      <c r="B9" s="65"/>
      <c r="C9" s="130"/>
      <c r="D9" s="130"/>
    </row>
    <row r="10" spans="1:8" x14ac:dyDescent="0.3">
      <c r="C10" s="250">
        <v>2021</v>
      </c>
      <c r="D10" s="250">
        <v>2022</v>
      </c>
      <c r="E10" s="250">
        <v>2023</v>
      </c>
      <c r="F10" s="250">
        <v>2024</v>
      </c>
    </row>
    <row r="11" spans="1:8" x14ac:dyDescent="0.3">
      <c r="B11" s="247" t="s">
        <v>92</v>
      </c>
      <c r="C11" s="248">
        <f>'ხარჯები სულ'!C3</f>
        <v>2212.1999999999998</v>
      </c>
      <c r="D11" s="248">
        <f>'ხარჯები სულ'!D3</f>
        <v>2493.4</v>
      </c>
      <c r="E11" s="248">
        <f>'ხარჯები სულ'!E3</f>
        <v>4993.32</v>
      </c>
      <c r="F11" s="248">
        <f>'ხარჯები სულ'!F3</f>
        <v>0</v>
      </c>
    </row>
    <row r="12" spans="1:8" x14ac:dyDescent="0.3">
      <c r="B12" s="247" t="s">
        <v>72</v>
      </c>
      <c r="C12" s="249">
        <f>C11/'ხარჯები სულ'!C2</f>
        <v>0.23931198615318042</v>
      </c>
      <c r="D12" s="249">
        <f>D11/'ხარჯები სულ'!D2</f>
        <v>0.21209955936644034</v>
      </c>
      <c r="E12" s="249">
        <f>E11/'ხარჯები სულ'!E2</f>
        <v>0.29123481949031049</v>
      </c>
      <c r="F12" s="249" t="e">
        <f>F11/'ხარჯები სულ'!F2</f>
        <v>#DIV/0!</v>
      </c>
    </row>
  </sheetData>
  <mergeCells count="1">
    <mergeCell ref="B1:C1"/>
  </mergeCells>
  <pageMargins left="0.7" right="0.7" top="0.75" bottom="0.75" header="0.3" footer="0.3"/>
  <pageSetup orientation="portrait" r:id="rId1"/>
  <ignoredErrors>
    <ignoredError sqref="C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Normal="100" workbookViewId="0">
      <selection activeCell="C16" sqref="C16:C22"/>
    </sheetView>
  </sheetViews>
  <sheetFormatPr defaultColWidth="9.140625" defaultRowHeight="15" x14ac:dyDescent="0.25"/>
  <cols>
    <col min="1" max="1" width="7.7109375" style="76" customWidth="1"/>
    <col min="2" max="2" width="54.42578125" style="77" customWidth="1"/>
    <col min="3" max="3" width="11.140625" style="78" customWidth="1"/>
    <col min="4" max="4" width="11" style="78" customWidth="1"/>
    <col min="5" max="5" width="11.85546875" style="78" bestFit="1" customWidth="1"/>
    <col min="6" max="6" width="11.5703125" style="76" bestFit="1" customWidth="1"/>
    <col min="7" max="16384" width="9.140625" style="76"/>
  </cols>
  <sheetData>
    <row r="1" spans="1:7" ht="55.5" customHeight="1" x14ac:dyDescent="0.25"/>
    <row r="3" spans="1:7" ht="22.5" customHeight="1" x14ac:dyDescent="0.25">
      <c r="A3" s="93"/>
      <c r="B3" s="95"/>
      <c r="C3" s="132">
        <v>2021</v>
      </c>
      <c r="D3" s="132">
        <v>2022</v>
      </c>
      <c r="E3" s="132">
        <v>2023</v>
      </c>
      <c r="F3" s="132">
        <v>2024</v>
      </c>
    </row>
    <row r="4" spans="1:7" ht="24.75" customHeight="1" x14ac:dyDescent="0.25">
      <c r="A4" s="94"/>
      <c r="B4" s="97" t="s">
        <v>87</v>
      </c>
      <c r="C4" s="134">
        <f>'ხარჯები სულ'!C4</f>
        <v>5317.1</v>
      </c>
      <c r="D4" s="134">
        <f>'ხარჯები სულ'!D4</f>
        <v>7148.6</v>
      </c>
      <c r="E4" s="134">
        <f>'ხარჯები სულ'!E4</f>
        <v>9240.92</v>
      </c>
      <c r="F4" s="134">
        <f>'ხარჯები სულ'!F4</f>
        <v>0</v>
      </c>
    </row>
    <row r="5" spans="1:7" ht="25.5" customHeight="1" x14ac:dyDescent="0.25">
      <c r="A5" s="94"/>
      <c r="B5" s="97" t="s">
        <v>73</v>
      </c>
      <c r="C5" s="133">
        <f>C4/'ხარჯები სულ'!C2</f>
        <v>0.57519472090004331</v>
      </c>
      <c r="D5" s="133">
        <f>D4/'ხარჯები სულ'!D2</f>
        <v>0.60809132513312569</v>
      </c>
      <c r="E5" s="133">
        <f>E4/'ხარჯები სულ'!E2</f>
        <v>0.53897560503320441</v>
      </c>
      <c r="F5" s="133" t="e">
        <f>F4/'ხარჯები სულ'!F2</f>
        <v>#DIV/0!</v>
      </c>
    </row>
    <row r="6" spans="1:7" ht="26.25" customHeight="1" x14ac:dyDescent="0.25">
      <c r="B6" s="76"/>
      <c r="C6" s="76"/>
      <c r="D6" s="76"/>
      <c r="E6" s="76"/>
    </row>
    <row r="7" spans="1:7" x14ac:dyDescent="0.25">
      <c r="B7" s="76"/>
      <c r="C7" s="76"/>
      <c r="D7" s="76"/>
      <c r="E7" s="76"/>
    </row>
    <row r="8" spans="1:7" x14ac:dyDescent="0.25">
      <c r="A8" s="81"/>
      <c r="B8" s="81"/>
      <c r="C8" s="92"/>
      <c r="D8" s="92"/>
      <c r="E8" s="92"/>
    </row>
    <row r="14" spans="1:7" ht="34.5" customHeight="1" x14ac:dyDescent="0.25">
      <c r="A14" s="262" t="s">
        <v>181</v>
      </c>
      <c r="B14" s="298" t="s">
        <v>181</v>
      </c>
      <c r="C14" s="298"/>
      <c r="D14" s="262"/>
      <c r="E14" s="98" t="s">
        <v>93</v>
      </c>
    </row>
    <row r="15" spans="1:7" ht="22.5" x14ac:dyDescent="0.25">
      <c r="A15" s="93"/>
      <c r="B15" s="221" t="s">
        <v>127</v>
      </c>
      <c r="C15" s="96" t="s">
        <v>2</v>
      </c>
      <c r="D15" s="96" t="s">
        <v>64</v>
      </c>
      <c r="E15" s="96" t="s">
        <v>65</v>
      </c>
      <c r="F15" s="225">
        <f>SUM(C16:C22)</f>
        <v>9240.9200000000019</v>
      </c>
      <c r="G15" s="227">
        <f>F15-'ხარჯები სულ'!F4</f>
        <v>9240.9200000000019</v>
      </c>
    </row>
    <row r="16" spans="1:7" ht="18.75" customHeight="1" x14ac:dyDescent="0.25">
      <c r="A16" s="224" t="s">
        <v>81</v>
      </c>
      <c r="B16" s="260" t="s">
        <v>128</v>
      </c>
      <c r="C16" s="261">
        <f>D16+E16</f>
        <v>4865.2700000000004</v>
      </c>
      <c r="D16" s="261">
        <v>4865.2700000000004</v>
      </c>
      <c r="E16" s="223"/>
    </row>
    <row r="17" spans="1:5" ht="18.75" customHeight="1" x14ac:dyDescent="0.25">
      <c r="A17" s="224" t="s">
        <v>90</v>
      </c>
      <c r="B17" s="260" t="s">
        <v>129</v>
      </c>
      <c r="C17" s="261">
        <f t="shared" ref="C17:C22" si="0">D17+E17</f>
        <v>1688.82</v>
      </c>
      <c r="D17" s="261">
        <v>1688.82</v>
      </c>
      <c r="E17" s="223"/>
    </row>
    <row r="18" spans="1:5" ht="18.75" customHeight="1" x14ac:dyDescent="0.25">
      <c r="A18" s="224" t="s">
        <v>82</v>
      </c>
      <c r="B18" s="260" t="s">
        <v>130</v>
      </c>
      <c r="C18" s="261">
        <f t="shared" si="0"/>
        <v>131.66999999999999</v>
      </c>
      <c r="D18" s="261">
        <v>131.66999999999999</v>
      </c>
      <c r="E18" s="223"/>
    </row>
    <row r="19" spans="1:5" ht="18.75" customHeight="1" x14ac:dyDescent="0.25">
      <c r="A19" s="224" t="s">
        <v>104</v>
      </c>
      <c r="B19" s="260" t="s">
        <v>105</v>
      </c>
      <c r="C19" s="261">
        <f t="shared" si="0"/>
        <v>1553.21</v>
      </c>
      <c r="D19" s="261">
        <v>1553.21</v>
      </c>
      <c r="E19" s="223"/>
    </row>
    <row r="20" spans="1:5" ht="18.75" customHeight="1" x14ac:dyDescent="0.25">
      <c r="A20" s="224" t="s">
        <v>100</v>
      </c>
      <c r="B20" s="260" t="s">
        <v>144</v>
      </c>
      <c r="C20" s="261">
        <f t="shared" si="0"/>
        <v>309.22000000000003</v>
      </c>
      <c r="D20" s="261">
        <v>309.22000000000003</v>
      </c>
      <c r="E20" s="223"/>
    </row>
    <row r="21" spans="1:5" ht="18.75" customHeight="1" x14ac:dyDescent="0.25">
      <c r="A21" s="224" t="s">
        <v>106</v>
      </c>
      <c r="B21" s="260" t="s">
        <v>131</v>
      </c>
      <c r="C21" s="261">
        <f t="shared" si="0"/>
        <v>601.46</v>
      </c>
      <c r="D21" s="261">
        <v>601.46</v>
      </c>
      <c r="E21" s="223"/>
    </row>
    <row r="22" spans="1:5" ht="18.75" customHeight="1" x14ac:dyDescent="0.25">
      <c r="A22" s="224" t="s">
        <v>101</v>
      </c>
      <c r="B22" s="260" t="s">
        <v>191</v>
      </c>
      <c r="C22" s="261">
        <f t="shared" si="0"/>
        <v>91.27</v>
      </c>
      <c r="D22" s="261">
        <v>91.27</v>
      </c>
      <c r="E22" s="223"/>
    </row>
    <row r="23" spans="1:5" ht="18.75" customHeight="1" x14ac:dyDescent="0.25">
      <c r="A23" s="228"/>
      <c r="B23" s="229"/>
      <c r="C23" s="230"/>
      <c r="D23" s="231"/>
      <c r="E23" s="231"/>
    </row>
    <row r="24" spans="1:5" x14ac:dyDescent="0.25">
      <c r="B24" s="76"/>
      <c r="C24" s="76"/>
      <c r="D24" s="165"/>
      <c r="E24" s="165"/>
    </row>
    <row r="25" spans="1:5" x14ac:dyDescent="0.25">
      <c r="B25" s="76"/>
      <c r="C25" s="165"/>
      <c r="D25" s="165"/>
      <c r="E25" s="165"/>
    </row>
    <row r="26" spans="1:5" x14ac:dyDescent="0.25">
      <c r="B26" s="76"/>
      <c r="C26" s="76"/>
      <c r="D26" s="76"/>
      <c r="E26" s="76"/>
    </row>
  </sheetData>
  <mergeCells count="1">
    <mergeCell ref="B14:C1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2" sqref="B2:C4"/>
    </sheetView>
  </sheetViews>
  <sheetFormatPr defaultColWidth="9.140625" defaultRowHeight="15" x14ac:dyDescent="0.25"/>
  <cols>
    <col min="1" max="1" width="7.7109375" style="76" customWidth="1"/>
    <col min="2" max="2" width="54.42578125" style="77" customWidth="1"/>
    <col min="3" max="3" width="11.140625" style="78" customWidth="1"/>
    <col min="4" max="4" width="11" style="78" customWidth="1"/>
    <col min="5" max="5" width="11.85546875" style="78" bestFit="1" customWidth="1"/>
    <col min="6" max="6" width="11.5703125" style="76" bestFit="1" customWidth="1"/>
    <col min="7" max="16384" width="9.140625" style="76"/>
  </cols>
  <sheetData>
    <row r="1" spans="1:6" ht="28.5" customHeight="1" thickBot="1" x14ac:dyDescent="0.3">
      <c r="A1" s="299" t="s">
        <v>182</v>
      </c>
      <c r="B1" s="300"/>
      <c r="C1" s="300"/>
      <c r="D1" s="300"/>
      <c r="E1" s="254" t="s">
        <v>58</v>
      </c>
    </row>
    <row r="2" spans="1:6" ht="15" customHeight="1" x14ac:dyDescent="0.25">
      <c r="A2" s="264"/>
      <c r="B2" s="301" t="s">
        <v>182</v>
      </c>
      <c r="C2" s="302"/>
      <c r="D2" s="280"/>
      <c r="E2" s="263"/>
      <c r="F2" s="78">
        <f>C5-'ხარჯები სულ'!F5</f>
        <v>405.98</v>
      </c>
    </row>
    <row r="3" spans="1:6" ht="21" customHeight="1" x14ac:dyDescent="0.25">
      <c r="A3" s="265" t="s">
        <v>5</v>
      </c>
      <c r="B3" s="267" t="s">
        <v>145</v>
      </c>
      <c r="C3" s="268">
        <f>D3+E3</f>
        <v>287.98</v>
      </c>
      <c r="D3" s="285">
        <v>287.98</v>
      </c>
      <c r="E3" s="266"/>
    </row>
    <row r="4" spans="1:6" ht="24.75" thickBot="1" x14ac:dyDescent="0.3">
      <c r="A4" s="265" t="s">
        <v>91</v>
      </c>
      <c r="B4" s="269" t="s">
        <v>192</v>
      </c>
      <c r="C4" s="270">
        <f t="shared" ref="C4" si="0">D4+E4</f>
        <v>118</v>
      </c>
      <c r="D4" s="285">
        <v>118</v>
      </c>
      <c r="E4" s="266"/>
    </row>
    <row r="5" spans="1:6" ht="21.75" customHeight="1" thickBot="1" x14ac:dyDescent="0.3">
      <c r="A5" s="265"/>
      <c r="B5" s="283" t="s">
        <v>2</v>
      </c>
      <c r="C5" s="284">
        <f>SUM(C3:C4)</f>
        <v>405.98</v>
      </c>
      <c r="D5" s="282">
        <f>SUM(D3:D4)</f>
        <v>405.98</v>
      </c>
      <c r="E5" s="281">
        <f>SUM(E3:E4)</f>
        <v>0</v>
      </c>
    </row>
    <row r="6" spans="1:6" x14ac:dyDescent="0.25">
      <c r="C6" s="76"/>
    </row>
    <row r="10" spans="1:6" ht="32.25" customHeight="1" x14ac:dyDescent="0.25">
      <c r="A10" s="93"/>
      <c r="B10" s="95"/>
      <c r="C10" s="132">
        <v>2021</v>
      </c>
      <c r="D10" s="132">
        <v>2022</v>
      </c>
      <c r="E10" s="132">
        <v>2023</v>
      </c>
      <c r="F10" s="132">
        <v>2024</v>
      </c>
    </row>
    <row r="11" spans="1:6" ht="25.5" customHeight="1" x14ac:dyDescent="0.25">
      <c r="A11" s="94" t="s">
        <v>12</v>
      </c>
      <c r="B11" s="97" t="s">
        <v>88</v>
      </c>
      <c r="C11" s="134">
        <f>'ხარჯები სულ'!C5</f>
        <v>208</v>
      </c>
      <c r="D11" s="134">
        <f>'ხარჯები სულ'!D5</f>
        <v>317.7</v>
      </c>
      <c r="E11" s="168">
        <f>'ხარჯები სულ'!E5</f>
        <v>405.98</v>
      </c>
      <c r="F11" s="168">
        <f>'ხარჯები სულ'!F5</f>
        <v>0</v>
      </c>
    </row>
    <row r="12" spans="1:6" ht="25.5" customHeight="1" x14ac:dyDescent="0.25">
      <c r="A12" s="94"/>
      <c r="B12" s="97" t="s">
        <v>73</v>
      </c>
      <c r="C12" s="133">
        <f>C11/'ხარჯები სულ'!C2</f>
        <v>2.2501081782778019E-2</v>
      </c>
      <c r="D12" s="133">
        <f>D11/'ხარჯები სულ'!D2</f>
        <v>2.7024957893125087E-2</v>
      </c>
      <c r="E12" s="133">
        <f>E11/'ხარჯები სულ'!E2</f>
        <v>2.3678737196229413E-2</v>
      </c>
      <c r="F12" s="133" t="e">
        <f>F11/'ხარჯები სულ'!F2</f>
        <v>#DIV/0!</v>
      </c>
    </row>
  </sheetData>
  <mergeCells count="2">
    <mergeCell ref="A1:D1"/>
    <mergeCell ref="B2:C2"/>
  </mergeCells>
  <pageMargins left="0.7" right="0.7" top="0.75" bottom="0.75" header="0.3" footer="0.3"/>
  <pageSetup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B3" sqref="B3"/>
    </sheetView>
  </sheetViews>
  <sheetFormatPr defaultColWidth="9.140625" defaultRowHeight="15" x14ac:dyDescent="0.3"/>
  <cols>
    <col min="1" max="1" width="9.140625" style="135"/>
    <col min="2" max="2" width="70.42578125" style="135" customWidth="1"/>
    <col min="3" max="3" width="12.85546875" style="138" customWidth="1"/>
    <col min="4" max="5" width="12.85546875" style="135" customWidth="1"/>
    <col min="6" max="6" width="11.42578125" style="135" bestFit="1" customWidth="1"/>
    <col min="7" max="16384" width="9.140625" style="135"/>
  </cols>
  <sheetData>
    <row r="1" spans="1:6" ht="29.25" customHeight="1" x14ac:dyDescent="0.25">
      <c r="B1" s="300" t="s">
        <v>183</v>
      </c>
      <c r="C1" s="300"/>
      <c r="D1" s="300"/>
      <c r="E1" s="300"/>
    </row>
    <row r="2" spans="1:6" ht="22.5" x14ac:dyDescent="0.25">
      <c r="B2" s="232"/>
      <c r="C2" s="163" t="s">
        <v>2</v>
      </c>
      <c r="D2" s="163" t="s">
        <v>64</v>
      </c>
      <c r="E2" s="163" t="s">
        <v>65</v>
      </c>
    </row>
    <row r="3" spans="1:6" ht="17.25" customHeight="1" x14ac:dyDescent="0.25">
      <c r="A3" s="85" t="s">
        <v>147</v>
      </c>
      <c r="B3" s="252" t="s">
        <v>132</v>
      </c>
      <c r="C3" s="222">
        <f>D3+E3</f>
        <v>878.82</v>
      </c>
      <c r="D3" s="223">
        <v>878.82</v>
      </c>
      <c r="E3" s="223"/>
      <c r="F3" s="233">
        <f>C6-'ხარჯები სულ'!F6</f>
        <v>878.82</v>
      </c>
    </row>
    <row r="4" spans="1:6" ht="17.25" customHeight="1" x14ac:dyDescent="0.25">
      <c r="A4" s="85"/>
      <c r="B4" s="252" t="s">
        <v>189</v>
      </c>
      <c r="C4" s="222">
        <f t="shared" ref="C4:C5" si="0">D4+E4</f>
        <v>0</v>
      </c>
      <c r="D4" s="223">
        <v>0</v>
      </c>
      <c r="E4" s="223"/>
    </row>
    <row r="5" spans="1:6" ht="17.25" customHeight="1" x14ac:dyDescent="0.25">
      <c r="A5" s="85" t="s">
        <v>148</v>
      </c>
      <c r="B5" s="252" t="s">
        <v>188</v>
      </c>
      <c r="C5" s="222">
        <f t="shared" si="0"/>
        <v>0</v>
      </c>
      <c r="D5" s="223">
        <v>0</v>
      </c>
      <c r="E5" s="223"/>
    </row>
    <row r="6" spans="1:6" ht="20.25" customHeight="1" x14ac:dyDescent="0.25">
      <c r="A6" s="85"/>
      <c r="B6" s="83" t="s">
        <v>2</v>
      </c>
      <c r="C6" s="226">
        <f>SUM(C3:C5)</f>
        <v>878.82</v>
      </c>
      <c r="D6" s="226">
        <f t="shared" ref="D6:E6" si="1">SUM(D3:D5)</f>
        <v>878.82</v>
      </c>
      <c r="E6" s="226">
        <f t="shared" si="1"/>
        <v>0</v>
      </c>
    </row>
    <row r="7" spans="1:6" x14ac:dyDescent="0.3">
      <c r="F7" s="139"/>
    </row>
    <row r="9" spans="1:6" x14ac:dyDescent="0.3">
      <c r="C9" s="136">
        <v>2021</v>
      </c>
      <c r="D9" s="166">
        <v>2022</v>
      </c>
      <c r="E9" s="166">
        <v>2023</v>
      </c>
      <c r="F9" s="167">
        <v>2024</v>
      </c>
    </row>
    <row r="10" spans="1:6" x14ac:dyDescent="0.25">
      <c r="B10" s="83" t="str">
        <f>B6</f>
        <v>სულ</v>
      </c>
      <c r="C10" s="137">
        <f>'ხარჯები სულ'!C6</f>
        <v>321.89999999999998</v>
      </c>
      <c r="D10" s="137">
        <f>'ხარჯები სულ'!D6</f>
        <v>551.20000000000005</v>
      </c>
      <c r="E10" s="137">
        <f>'ხარჯები სულ'!E6</f>
        <v>878.82</v>
      </c>
      <c r="F10" s="137">
        <f>'ხარჯები სულ'!F6</f>
        <v>0</v>
      </c>
    </row>
    <row r="11" spans="1:6" x14ac:dyDescent="0.25">
      <c r="B11" s="83" t="s">
        <v>74</v>
      </c>
      <c r="C11" s="140">
        <f>C10/'ხარჯები სულ'!C2</f>
        <v>3.4822587624405016E-2</v>
      </c>
      <c r="D11" s="140">
        <f>D10/'ხარჯები სულ'!D2</f>
        <v>4.6887493832831445E-2</v>
      </c>
      <c r="E11" s="140">
        <f>E10/'ხარჯები სულ'!E2</f>
        <v>5.1257076266787362E-2</v>
      </c>
      <c r="F11" s="140" t="e">
        <f>F10/'ხარჯები სულ'!F2</f>
        <v>#DIV/0!</v>
      </c>
    </row>
    <row r="25" spans="11:11" x14ac:dyDescent="0.3">
      <c r="K25" s="135" t="s">
        <v>111</v>
      </c>
    </row>
  </sheetData>
  <mergeCells count="1">
    <mergeCell ref="B1:E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Normal="100" zoomScaleSheetLayoutView="100" workbookViewId="0">
      <selection activeCell="B21" sqref="B21:C25"/>
    </sheetView>
  </sheetViews>
  <sheetFormatPr defaultColWidth="9.140625" defaultRowHeight="15" x14ac:dyDescent="0.25"/>
  <cols>
    <col min="1" max="1" width="9.28515625" style="1" customWidth="1"/>
    <col min="2" max="2" width="72.5703125" style="1" customWidth="1"/>
    <col min="3" max="3" width="13.140625" style="1" customWidth="1"/>
    <col min="4" max="7" width="9.140625" style="1"/>
    <col min="8" max="8" width="38.7109375" style="1" customWidth="1"/>
    <col min="9" max="17" width="9.140625" style="1"/>
    <col min="18" max="18" width="12.140625" style="1" bestFit="1" customWidth="1"/>
    <col min="19" max="16384" width="9.140625" style="1"/>
  </cols>
  <sheetData>
    <row r="1" spans="1:6" x14ac:dyDescent="0.25">
      <c r="C1" s="234">
        <v>2021</v>
      </c>
      <c r="D1" s="234">
        <v>2022</v>
      </c>
      <c r="E1" s="234">
        <v>2023</v>
      </c>
      <c r="F1" s="234">
        <v>2024</v>
      </c>
    </row>
    <row r="2" spans="1:6" ht="21.75" customHeight="1" x14ac:dyDescent="0.25">
      <c r="A2" s="56" t="s">
        <v>7</v>
      </c>
      <c r="B2" s="90" t="s">
        <v>102</v>
      </c>
      <c r="C2" s="88">
        <f>'ხარჯები სულ'!C7</f>
        <v>931.4</v>
      </c>
      <c r="D2" s="88">
        <f>'ხარჯები სულ'!D7</f>
        <v>965.7</v>
      </c>
      <c r="E2" s="88">
        <f>'ხარჯები სულ'!E7</f>
        <v>1276.19</v>
      </c>
      <c r="F2" s="88">
        <f>'ხარჯები სულ'!F7</f>
        <v>0</v>
      </c>
    </row>
    <row r="3" spans="1:6" ht="21" customHeight="1" x14ac:dyDescent="0.25">
      <c r="B3" s="90" t="s">
        <v>73</v>
      </c>
      <c r="C3" s="91">
        <f>C2/'ხარჯები სულ'!C2</f>
        <v>0.10075724794461272</v>
      </c>
      <c r="D3" s="91">
        <f>D2/'ხარჯები სულ'!D2</f>
        <v>8.2146685040575693E-2</v>
      </c>
      <c r="E3" s="91">
        <f>E2/'ხარჯები სულ'!E2</f>
        <v>7.4433636195024425E-2</v>
      </c>
      <c r="F3" s="91" t="e">
        <f>F2/'ხარჯები სულ'!F2</f>
        <v>#DIV/0!</v>
      </c>
    </row>
    <row r="20" spans="1:3" ht="15.75" thickBot="1" x14ac:dyDescent="0.3"/>
    <row r="21" spans="1:3" x14ac:dyDescent="0.25">
      <c r="A21" s="153"/>
      <c r="B21" s="287" t="s">
        <v>75</v>
      </c>
      <c r="C21" s="288" t="s">
        <v>59</v>
      </c>
    </row>
    <row r="22" spans="1:3" x14ac:dyDescent="0.25">
      <c r="A22" s="271" t="s">
        <v>14</v>
      </c>
      <c r="B22" s="272" t="s">
        <v>52</v>
      </c>
      <c r="C22" s="273">
        <v>371.32</v>
      </c>
    </row>
    <row r="23" spans="1:3" x14ac:dyDescent="0.25">
      <c r="A23" s="271" t="s">
        <v>15</v>
      </c>
      <c r="B23" s="272" t="s">
        <v>55</v>
      </c>
      <c r="C23" s="273">
        <v>901.49</v>
      </c>
    </row>
    <row r="24" spans="1:3" x14ac:dyDescent="0.25">
      <c r="A24" s="271" t="s">
        <v>107</v>
      </c>
      <c r="B24" s="272" t="s">
        <v>159</v>
      </c>
      <c r="C24" s="273">
        <v>3.38</v>
      </c>
    </row>
    <row r="25" spans="1:3" ht="16.5" thickBot="1" x14ac:dyDescent="0.35">
      <c r="A25" s="286"/>
      <c r="B25" s="289" t="s">
        <v>2</v>
      </c>
      <c r="C25" s="290">
        <f>SUM(C22:C24)</f>
        <v>1276.19</v>
      </c>
    </row>
    <row r="26" spans="1:3" x14ac:dyDescent="0.25">
      <c r="C26" s="237">
        <f>C25-'ხარჯები სულ'!F7</f>
        <v>1276.19</v>
      </c>
    </row>
    <row r="27" spans="1:3" x14ac:dyDescent="0.25">
      <c r="C27" s="74"/>
    </row>
    <row r="28" spans="1:3" x14ac:dyDescent="0.25">
      <c r="A28" s="75"/>
      <c r="B28" s="84" t="s">
        <v>52</v>
      </c>
      <c r="C28" s="154" t="s">
        <v>59</v>
      </c>
    </row>
    <row r="29" spans="1:3" x14ac:dyDescent="0.25">
      <c r="A29" s="236"/>
      <c r="B29" s="239" t="s">
        <v>151</v>
      </c>
      <c r="C29" s="240">
        <v>258</v>
      </c>
    </row>
    <row r="30" spans="1:3" x14ac:dyDescent="0.25">
      <c r="A30" s="236"/>
      <c r="B30" s="239" t="s">
        <v>150</v>
      </c>
      <c r="C30" s="240">
        <v>160</v>
      </c>
    </row>
    <row r="31" spans="1:3" x14ac:dyDescent="0.25">
      <c r="A31" s="236"/>
      <c r="B31" s="239" t="s">
        <v>149</v>
      </c>
      <c r="C31" s="240">
        <v>25</v>
      </c>
    </row>
    <row r="32" spans="1:3" x14ac:dyDescent="0.25">
      <c r="A32" s="236"/>
      <c r="B32" s="239" t="s">
        <v>152</v>
      </c>
      <c r="C32" s="240">
        <v>12</v>
      </c>
    </row>
    <row r="33" spans="1:4" x14ac:dyDescent="0.25">
      <c r="A33" s="236"/>
      <c r="B33" s="239" t="s">
        <v>153</v>
      </c>
      <c r="C33" s="240">
        <v>9</v>
      </c>
    </row>
    <row r="34" spans="1:4" x14ac:dyDescent="0.25">
      <c r="A34" s="236"/>
      <c r="B34" s="239"/>
      <c r="C34" s="240"/>
    </row>
    <row r="35" spans="1:4" x14ac:dyDescent="0.25">
      <c r="A35" s="75"/>
      <c r="B35" s="164" t="s">
        <v>2</v>
      </c>
      <c r="C35" s="89">
        <f>SUM(C29:C34)</f>
        <v>464</v>
      </c>
      <c r="D35" s="74"/>
    </row>
    <row r="36" spans="1:4" x14ac:dyDescent="0.25">
      <c r="A36" s="75"/>
      <c r="B36" s="65"/>
      <c r="C36" s="69"/>
    </row>
    <row r="37" spans="1:4" x14ac:dyDescent="0.25">
      <c r="A37" s="75"/>
      <c r="B37" s="65"/>
      <c r="C37" s="69"/>
    </row>
    <row r="38" spans="1:4" ht="28.5" customHeight="1" x14ac:dyDescent="0.25">
      <c r="A38" s="75"/>
      <c r="B38" s="84" t="s">
        <v>55</v>
      </c>
      <c r="C38" s="154" t="s">
        <v>59</v>
      </c>
    </row>
    <row r="39" spans="1:4" x14ac:dyDescent="0.25">
      <c r="A39" s="236"/>
      <c r="B39" s="238" t="s">
        <v>156</v>
      </c>
      <c r="C39" s="235">
        <v>334</v>
      </c>
    </row>
    <row r="40" spans="1:4" x14ac:dyDescent="0.25">
      <c r="A40" s="236"/>
      <c r="B40" s="238" t="s">
        <v>134</v>
      </c>
      <c r="C40" s="235">
        <v>132</v>
      </c>
    </row>
    <row r="41" spans="1:4" x14ac:dyDescent="0.25">
      <c r="A41" s="236"/>
      <c r="B41" s="238" t="s">
        <v>133</v>
      </c>
      <c r="C41" s="235">
        <v>120</v>
      </c>
    </row>
    <row r="42" spans="1:4" x14ac:dyDescent="0.25">
      <c r="A42" s="236"/>
      <c r="B42" s="238" t="s">
        <v>154</v>
      </c>
      <c r="C42" s="235">
        <v>110</v>
      </c>
    </row>
    <row r="43" spans="1:4" x14ac:dyDescent="0.25">
      <c r="A43" s="236"/>
      <c r="B43" s="238" t="s">
        <v>157</v>
      </c>
      <c r="C43" s="235">
        <v>95</v>
      </c>
    </row>
    <row r="44" spans="1:4" x14ac:dyDescent="0.25">
      <c r="A44" s="236"/>
      <c r="B44" s="238" t="s">
        <v>158</v>
      </c>
      <c r="C44" s="235">
        <v>70</v>
      </c>
    </row>
    <row r="45" spans="1:4" x14ac:dyDescent="0.25">
      <c r="A45" s="236"/>
      <c r="B45" s="238" t="s">
        <v>155</v>
      </c>
      <c r="C45" s="235">
        <v>72</v>
      </c>
    </row>
    <row r="46" spans="1:4" x14ac:dyDescent="0.25">
      <c r="A46" s="75"/>
      <c r="B46" s="164" t="s">
        <v>2</v>
      </c>
      <c r="C46" s="241">
        <f>SUM(C39:C45)</f>
        <v>933</v>
      </c>
      <c r="D46" s="74"/>
    </row>
  </sheetData>
  <pageMargins left="0.7" right="0.7" top="0.75" bottom="0.75" header="0.3" footer="0.3"/>
  <pageSetup scale="3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zoomScaleSheetLayoutView="90" workbookViewId="0">
      <selection activeCell="B24" sqref="B24:C24"/>
    </sheetView>
  </sheetViews>
  <sheetFormatPr defaultColWidth="9.140625" defaultRowHeight="15" x14ac:dyDescent="0.25"/>
  <cols>
    <col min="1" max="1" width="8.7109375" style="141" bestFit="1" customWidth="1"/>
    <col min="2" max="2" width="67.140625" style="141" customWidth="1"/>
    <col min="3" max="3" width="13.42578125" style="141" bestFit="1" customWidth="1"/>
    <col min="4" max="16384" width="9.140625" style="141"/>
  </cols>
  <sheetData>
    <row r="1" spans="1:8" ht="22.5" customHeight="1" x14ac:dyDescent="0.25">
      <c r="C1" s="242">
        <v>2021</v>
      </c>
      <c r="D1" s="242">
        <v>2022</v>
      </c>
      <c r="E1" s="242">
        <v>2023</v>
      </c>
      <c r="F1" s="242">
        <v>2024</v>
      </c>
    </row>
    <row r="2" spans="1:8" ht="27.75" customHeight="1" x14ac:dyDescent="0.25">
      <c r="A2" s="141" t="s">
        <v>8</v>
      </c>
      <c r="B2" s="243" t="s">
        <v>136</v>
      </c>
      <c r="C2" s="143">
        <f>'ხარჯები სულ'!C8</f>
        <v>253.4</v>
      </c>
      <c r="D2" s="143">
        <f>'ხარჯები სულ'!D8</f>
        <v>279.2</v>
      </c>
      <c r="E2" s="143">
        <f>'ხარჯები სულ'!E8</f>
        <v>350.11</v>
      </c>
      <c r="F2" s="143">
        <f>'ხარჯები სულ'!F8</f>
        <v>0</v>
      </c>
      <c r="G2" s="142"/>
      <c r="H2" s="146"/>
    </row>
    <row r="3" spans="1:8" ht="22.5" customHeight="1" x14ac:dyDescent="0.25">
      <c r="B3" s="243" t="s">
        <v>73</v>
      </c>
      <c r="C3" s="147">
        <f>C2/'ხარჯები სულ'!C2</f>
        <v>2.7412375594980529E-2</v>
      </c>
      <c r="D3" s="147">
        <f>D2/'ხარჯები სულ'!D2</f>
        <v>2.3749978733901556E-2</v>
      </c>
      <c r="E3" s="147">
        <f>E2/'ხარჯები სულ'!E2</f>
        <v>2.0420125818443963E-2</v>
      </c>
      <c r="F3" s="147" t="e">
        <f>F2/'ხარჯები სულ'!F2</f>
        <v>#DIV/0!</v>
      </c>
    </row>
    <row r="24" spans="1:4" ht="15.75" customHeight="1" thickBot="1" x14ac:dyDescent="0.3">
      <c r="B24" s="291" t="s">
        <v>184</v>
      </c>
      <c r="C24" s="161"/>
    </row>
    <row r="25" spans="1:4" ht="25.5" customHeight="1" x14ac:dyDescent="0.25">
      <c r="A25" s="274" t="s">
        <v>68</v>
      </c>
      <c r="B25" s="276" t="s">
        <v>135</v>
      </c>
      <c r="C25" s="277">
        <v>140.81</v>
      </c>
    </row>
    <row r="26" spans="1:4" ht="25.5" customHeight="1" thickBot="1" x14ac:dyDescent="0.3">
      <c r="A26" s="274" t="s">
        <v>97</v>
      </c>
      <c r="B26" s="278" t="s">
        <v>137</v>
      </c>
      <c r="C26" s="279">
        <v>209.3</v>
      </c>
    </row>
    <row r="27" spans="1:4" x14ac:dyDescent="0.25">
      <c r="B27" s="275" t="s">
        <v>2</v>
      </c>
      <c r="C27" s="158">
        <f>SUM(C25:C26)</f>
        <v>350.11</v>
      </c>
      <c r="D27" s="142">
        <f>C27-'ხარჯები სულ'!F8</f>
        <v>350.11</v>
      </c>
    </row>
    <row r="28" spans="1:4" x14ac:dyDescent="0.25">
      <c r="A28" s="129"/>
      <c r="B28" s="65"/>
      <c r="C28" s="144"/>
    </row>
    <row r="29" spans="1:4" x14ac:dyDescent="0.25">
      <c r="A29" s="129"/>
      <c r="B29" s="65"/>
      <c r="C29" s="144"/>
    </row>
    <row r="30" spans="1:4" ht="18" x14ac:dyDescent="0.25">
      <c r="A30" s="129"/>
      <c r="B30" s="304" t="s">
        <v>89</v>
      </c>
      <c r="C30" s="304"/>
    </row>
    <row r="31" spans="1:4" ht="25.5" customHeight="1" x14ac:dyDescent="0.25">
      <c r="A31" s="244" t="s">
        <v>76</v>
      </c>
      <c r="B31" s="246" t="s">
        <v>108</v>
      </c>
      <c r="C31" s="245">
        <v>65.5</v>
      </c>
    </row>
    <row r="32" spans="1:4" ht="17.25" customHeight="1" x14ac:dyDescent="0.25">
      <c r="A32" s="244" t="s">
        <v>109</v>
      </c>
      <c r="B32" s="246" t="s">
        <v>110</v>
      </c>
      <c r="C32" s="155"/>
    </row>
    <row r="33" spans="1:4" ht="23.25" customHeight="1" x14ac:dyDescent="0.25">
      <c r="B33" s="145" t="s">
        <v>2</v>
      </c>
      <c r="C33" s="143">
        <f>SUM(C31:C32)</f>
        <v>65.5</v>
      </c>
      <c r="D33" s="142">
        <f>C33-C25</f>
        <v>-75.31</v>
      </c>
    </row>
    <row r="34" spans="1:4" x14ac:dyDescent="0.3">
      <c r="A34" s="129"/>
      <c r="B34" s="303" t="s">
        <v>146</v>
      </c>
      <c r="C34" s="303"/>
    </row>
    <row r="35" spans="1:4" x14ac:dyDescent="0.25">
      <c r="A35" s="159" t="s">
        <v>71</v>
      </c>
      <c r="B35" s="246" t="s">
        <v>160</v>
      </c>
      <c r="C35" s="245">
        <v>125.6</v>
      </c>
    </row>
    <row r="36" spans="1:4" x14ac:dyDescent="0.25">
      <c r="A36" s="159" t="s">
        <v>165</v>
      </c>
      <c r="B36" s="246" t="s">
        <v>162</v>
      </c>
      <c r="C36" s="245">
        <v>100</v>
      </c>
    </row>
    <row r="37" spans="1:4" x14ac:dyDescent="0.25">
      <c r="A37" s="159" t="s">
        <v>172</v>
      </c>
      <c r="B37" s="246" t="s">
        <v>171</v>
      </c>
      <c r="C37" s="245">
        <v>40</v>
      </c>
    </row>
    <row r="38" spans="1:4" x14ac:dyDescent="0.25">
      <c r="A38" s="159" t="s">
        <v>164</v>
      </c>
      <c r="B38" s="246" t="s">
        <v>161</v>
      </c>
      <c r="C38" s="245">
        <v>30</v>
      </c>
    </row>
    <row r="39" spans="1:4" x14ac:dyDescent="0.25">
      <c r="A39" s="251"/>
      <c r="B39" s="251" t="s">
        <v>177</v>
      </c>
      <c r="C39" s="257">
        <f>C40+C41+C42+C43+C44</f>
        <v>27.5</v>
      </c>
    </row>
    <row r="40" spans="1:4" x14ac:dyDescent="0.25">
      <c r="A40" s="159" t="s">
        <v>169</v>
      </c>
      <c r="B40" s="246" t="s">
        <v>175</v>
      </c>
      <c r="C40" s="245">
        <v>8.3000000000000007</v>
      </c>
    </row>
    <row r="41" spans="1:4" x14ac:dyDescent="0.25">
      <c r="A41" s="159" t="s">
        <v>170</v>
      </c>
      <c r="B41" s="246" t="s">
        <v>176</v>
      </c>
      <c r="C41" s="245">
        <v>7.5</v>
      </c>
    </row>
    <row r="42" spans="1:4" x14ac:dyDescent="0.25">
      <c r="A42" s="159" t="s">
        <v>167</v>
      </c>
      <c r="B42" s="246" t="s">
        <v>174</v>
      </c>
      <c r="C42" s="245">
        <v>6.2</v>
      </c>
    </row>
    <row r="43" spans="1:4" x14ac:dyDescent="0.25">
      <c r="A43" s="159" t="s">
        <v>168</v>
      </c>
      <c r="B43" s="246" t="s">
        <v>173</v>
      </c>
      <c r="C43" s="245">
        <v>5</v>
      </c>
    </row>
    <row r="44" spans="1:4" x14ac:dyDescent="0.25">
      <c r="A44" s="159" t="s">
        <v>166</v>
      </c>
      <c r="B44" s="246" t="s">
        <v>163</v>
      </c>
      <c r="C44" s="245">
        <v>0.5</v>
      </c>
    </row>
    <row r="45" spans="1:4" x14ac:dyDescent="0.25">
      <c r="B45" s="157" t="s">
        <v>2</v>
      </c>
      <c r="C45" s="158">
        <f>SUM(C35:C39)</f>
        <v>323.10000000000002</v>
      </c>
      <c r="D45" s="142"/>
    </row>
    <row r="46" spans="1:4" x14ac:dyDescent="0.25">
      <c r="C46" s="142">
        <f>C26-C45</f>
        <v>-113.80000000000001</v>
      </c>
    </row>
  </sheetData>
  <mergeCells count="2">
    <mergeCell ref="B34:C34"/>
    <mergeCell ref="B30:C30"/>
  </mergeCells>
  <phoneticPr fontId="30" type="noConversion"/>
  <pageMargins left="0.7" right="0.7" top="0.75" bottom="0.75" header="0.3" footer="0.3"/>
  <pageSetup scale="3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opLeftCell="A28" zoomScale="90" zoomScaleNormal="90" zoomScaleSheetLayoutView="90" workbookViewId="0">
      <selection activeCell="D57" sqref="D57"/>
    </sheetView>
  </sheetViews>
  <sheetFormatPr defaultColWidth="9.140625" defaultRowHeight="15" x14ac:dyDescent="0.25"/>
  <cols>
    <col min="1" max="1" width="3.85546875" style="1" bestFit="1" customWidth="1"/>
    <col min="2" max="2" width="107.5703125" style="1" customWidth="1"/>
    <col min="3" max="6" width="11.5703125" style="1" customWidth="1"/>
    <col min="7" max="7" width="12.42578125" style="1" customWidth="1"/>
    <col min="8" max="15" width="11.5703125" style="1" customWidth="1"/>
    <col min="16" max="16384" width="9.140625" style="1"/>
  </cols>
  <sheetData>
    <row r="1" spans="1:13" x14ac:dyDescent="0.25">
      <c r="C1" s="70">
        <v>2021</v>
      </c>
      <c r="D1" s="70">
        <v>2022</v>
      </c>
      <c r="E1" s="70">
        <v>2023</v>
      </c>
      <c r="F1" s="70">
        <v>2024</v>
      </c>
      <c r="G1" s="182" t="s">
        <v>2</v>
      </c>
      <c r="H1" s="70"/>
      <c r="I1" s="70"/>
      <c r="K1" s="172"/>
      <c r="L1" s="172"/>
    </row>
    <row r="2" spans="1:13" ht="18" x14ac:dyDescent="0.25">
      <c r="A2" s="173"/>
      <c r="B2" s="175" t="s">
        <v>54</v>
      </c>
      <c r="C2" s="176">
        <f>C3+C11+C12</f>
        <v>9243.9570000000003</v>
      </c>
      <c r="D2" s="176">
        <f>D3+D11+D12</f>
        <v>11755.848379999999</v>
      </c>
      <c r="E2" s="176">
        <f>E3+E11+E12</f>
        <v>17145.5</v>
      </c>
      <c r="F2" s="176">
        <f>F3+F11+F12</f>
        <v>0</v>
      </c>
      <c r="G2" s="176">
        <f>C2+D2+E2+F2</f>
        <v>38145.305379999998</v>
      </c>
      <c r="H2" s="66"/>
      <c r="I2" s="66"/>
      <c r="J2" s="66"/>
      <c r="K2" s="66"/>
      <c r="L2" s="66"/>
      <c r="M2" s="66"/>
    </row>
    <row r="3" spans="1:13" s="61" customFormat="1" ht="15.75" x14ac:dyDescent="0.25">
      <c r="A3" s="173" t="s">
        <v>16</v>
      </c>
      <c r="B3" s="177" t="s">
        <v>9</v>
      </c>
      <c r="C3" s="176">
        <f>SUM(C4:C10)</f>
        <v>7149.8379999999997</v>
      </c>
      <c r="D3" s="176">
        <f>SUM(D4:D10)</f>
        <v>8502.2303799999991</v>
      </c>
      <c r="E3" s="176">
        <f>SUM(E4:E10)</f>
        <v>7594</v>
      </c>
      <c r="F3" s="176">
        <f>SUM(F4:F10)</f>
        <v>0</v>
      </c>
      <c r="G3" s="176">
        <f t="shared" ref="G3:G12" si="0">C3+D3+E3+F3</f>
        <v>23246.068379999997</v>
      </c>
      <c r="H3" s="66"/>
      <c r="I3" s="66"/>
      <c r="J3" s="66"/>
      <c r="K3" s="66"/>
      <c r="L3" s="66"/>
      <c r="M3" s="66"/>
    </row>
    <row r="4" spans="1:13" ht="15.75" x14ac:dyDescent="0.25">
      <c r="A4" s="173" t="s">
        <v>16</v>
      </c>
      <c r="B4" s="121" t="s">
        <v>17</v>
      </c>
      <c r="C4" s="218">
        <v>1600</v>
      </c>
      <c r="D4" s="218">
        <v>1800</v>
      </c>
      <c r="E4" s="218">
        <v>2343.5</v>
      </c>
      <c r="F4" s="218"/>
      <c r="G4" s="253">
        <f t="shared" si="0"/>
        <v>5743.5</v>
      </c>
      <c r="H4" s="66"/>
      <c r="I4" s="66"/>
      <c r="J4" s="66"/>
      <c r="K4" s="66"/>
      <c r="L4" s="66"/>
      <c r="M4" s="66"/>
    </row>
    <row r="5" spans="1:13" ht="15.75" x14ac:dyDescent="0.25">
      <c r="A5" s="173" t="s">
        <v>16</v>
      </c>
      <c r="B5" s="121" t="s">
        <v>18</v>
      </c>
      <c r="C5" s="218">
        <f>1550-48.4</f>
        <v>1501.6</v>
      </c>
      <c r="D5" s="218">
        <f>1550</f>
        <v>1550</v>
      </c>
      <c r="E5" s="218">
        <v>2067.9</v>
      </c>
      <c r="F5" s="218"/>
      <c r="G5" s="253">
        <f t="shared" si="0"/>
        <v>5119.5</v>
      </c>
      <c r="H5" s="66"/>
      <c r="I5" s="66"/>
      <c r="J5" s="66"/>
      <c r="K5" s="66"/>
      <c r="L5" s="66"/>
      <c r="M5" s="66"/>
    </row>
    <row r="6" spans="1:13" ht="15.75" x14ac:dyDescent="0.25">
      <c r="A6" s="173"/>
      <c r="B6" s="121" t="s">
        <v>10</v>
      </c>
      <c r="C6" s="218">
        <v>65.878</v>
      </c>
      <c r="D6" s="218">
        <v>751.71299999999997</v>
      </c>
      <c r="E6" s="218">
        <v>0</v>
      </c>
      <c r="F6" s="218"/>
      <c r="G6" s="253">
        <f t="shared" si="0"/>
        <v>817.59100000000001</v>
      </c>
      <c r="H6" s="66"/>
      <c r="I6" s="216"/>
      <c r="J6" s="66"/>
      <c r="K6" s="66"/>
      <c r="L6" s="66"/>
      <c r="M6" s="66"/>
    </row>
    <row r="7" spans="1:13" ht="15.75" x14ac:dyDescent="0.25">
      <c r="A7" s="173" t="s">
        <v>16</v>
      </c>
      <c r="B7" s="121" t="s">
        <v>19</v>
      </c>
      <c r="C7" s="218">
        <v>2000</v>
      </c>
      <c r="D7" s="218">
        <f>2500-88</f>
        <v>2412</v>
      </c>
      <c r="E7" s="218">
        <v>2907.1</v>
      </c>
      <c r="F7" s="218"/>
      <c r="G7" s="253">
        <f t="shared" si="0"/>
        <v>7319.1</v>
      </c>
      <c r="H7" s="66"/>
      <c r="I7" s="216"/>
      <c r="J7" s="66"/>
      <c r="K7" s="66"/>
      <c r="L7" s="66"/>
      <c r="M7" s="66"/>
    </row>
    <row r="8" spans="1:13" ht="15.75" x14ac:dyDescent="0.25">
      <c r="A8" s="173"/>
      <c r="B8" s="121" t="s">
        <v>56</v>
      </c>
      <c r="C8" s="218">
        <v>474.25900000000001</v>
      </c>
      <c r="D8" s="218">
        <v>271.39848999999998</v>
      </c>
      <c r="E8" s="218">
        <v>10</v>
      </c>
      <c r="F8" s="218"/>
      <c r="G8" s="253">
        <f t="shared" si="0"/>
        <v>755.65749000000005</v>
      </c>
      <c r="H8" s="66"/>
      <c r="I8" s="66"/>
      <c r="J8" s="66"/>
      <c r="K8" s="66"/>
      <c r="L8" s="66"/>
      <c r="M8" s="66"/>
    </row>
    <row r="9" spans="1:13" ht="15.75" x14ac:dyDescent="0.25">
      <c r="A9" s="173" t="s">
        <v>16</v>
      </c>
      <c r="B9" s="121" t="s">
        <v>20</v>
      </c>
      <c r="C9" s="218">
        <v>886.78</v>
      </c>
      <c r="D9" s="218">
        <v>986.60424999999998</v>
      </c>
      <c r="E9" s="218">
        <v>202.2</v>
      </c>
      <c r="F9" s="218"/>
      <c r="G9" s="253">
        <f t="shared" si="0"/>
        <v>2075.5842499999999</v>
      </c>
      <c r="H9" s="66"/>
      <c r="I9" s="66"/>
      <c r="J9" s="66"/>
      <c r="K9" s="66"/>
      <c r="L9" s="66"/>
      <c r="M9" s="66"/>
    </row>
    <row r="10" spans="1:13" ht="15.75" x14ac:dyDescent="0.25">
      <c r="A10" s="173" t="s">
        <v>16</v>
      </c>
      <c r="B10" s="121" t="s">
        <v>21</v>
      </c>
      <c r="C10" s="218">
        <v>621.32099999999991</v>
      </c>
      <c r="D10" s="218">
        <v>730.5146400000001</v>
      </c>
      <c r="E10" s="218">
        <v>63.3</v>
      </c>
      <c r="F10" s="218"/>
      <c r="G10" s="253">
        <f t="shared" si="0"/>
        <v>1415.13564</v>
      </c>
      <c r="H10" s="174"/>
      <c r="I10" s="174"/>
      <c r="J10" s="66"/>
      <c r="K10" s="174"/>
      <c r="L10" s="174"/>
      <c r="M10" s="66"/>
    </row>
    <row r="11" spans="1:13" s="61" customFormat="1" ht="15.75" x14ac:dyDescent="0.25">
      <c r="A11" s="173" t="s">
        <v>16</v>
      </c>
      <c r="B11" s="178" t="s">
        <v>11</v>
      </c>
      <c r="C11" s="217">
        <v>2000</v>
      </c>
      <c r="D11" s="217">
        <v>3000</v>
      </c>
      <c r="E11" s="218">
        <v>9551.5</v>
      </c>
      <c r="F11" s="218"/>
      <c r="G11" s="176">
        <f t="shared" si="0"/>
        <v>14551.5</v>
      </c>
      <c r="H11" s="66"/>
      <c r="I11" s="66"/>
      <c r="J11" s="66"/>
      <c r="K11" s="66"/>
      <c r="L11" s="66"/>
      <c r="M11" s="66"/>
    </row>
    <row r="12" spans="1:13" s="61" customFormat="1" ht="15.75" x14ac:dyDescent="0.25">
      <c r="A12" s="173" t="s">
        <v>16</v>
      </c>
      <c r="B12" s="178" t="s">
        <v>46</v>
      </c>
      <c r="C12" s="217">
        <v>94.119</v>
      </c>
      <c r="D12" s="217">
        <v>253.61799999999999</v>
      </c>
      <c r="E12" s="217">
        <v>0</v>
      </c>
      <c r="F12" s="217"/>
      <c r="G12" s="176">
        <f t="shared" si="0"/>
        <v>347.73699999999997</v>
      </c>
      <c r="H12" s="66"/>
      <c r="I12" s="66"/>
      <c r="J12" s="66"/>
      <c r="K12" s="66"/>
      <c r="L12" s="66"/>
      <c r="M12" s="66"/>
    </row>
    <row r="13" spans="1:13" x14ac:dyDescent="0.25">
      <c r="A13" s="66"/>
      <c r="B13" s="66"/>
      <c r="C13" s="216">
        <f>C2-'ხარჯები სულ'!C2</f>
        <v>-4.2999999999665306E-2</v>
      </c>
      <c r="D13" s="216">
        <f>D2-'ხარჯები სულ'!D2</f>
        <v>4.8379999996541301E-2</v>
      </c>
      <c r="E13" s="216">
        <f>E2-'ხარჯები სულ'!E2</f>
        <v>0.15999999999985448</v>
      </c>
      <c r="F13" s="216">
        <f>F2-'ხარჯები სულ'!F2</f>
        <v>0</v>
      </c>
      <c r="G13" s="216"/>
      <c r="H13" s="66"/>
      <c r="I13" s="66"/>
      <c r="J13" s="66"/>
      <c r="K13" s="66"/>
      <c r="L13" s="66"/>
      <c r="M13" s="66"/>
    </row>
    <row r="15" spans="1:13" ht="18" x14ac:dyDescent="0.25">
      <c r="B15" s="62"/>
      <c r="C15" s="70">
        <v>2021</v>
      </c>
      <c r="D15" s="70">
        <v>2022</v>
      </c>
      <c r="E15" s="70">
        <v>2023</v>
      </c>
      <c r="F15" s="70">
        <v>2024</v>
      </c>
      <c r="G15" s="182" t="s">
        <v>2</v>
      </c>
    </row>
    <row r="16" spans="1:13" x14ac:dyDescent="0.25">
      <c r="B16" s="179" t="s">
        <v>11</v>
      </c>
      <c r="C16" s="180">
        <f>C11</f>
        <v>2000</v>
      </c>
      <c r="D16" s="180">
        <f>D11</f>
        <v>3000</v>
      </c>
      <c r="E16" s="180">
        <f>E11</f>
        <v>9551.5</v>
      </c>
      <c r="F16" s="180">
        <f>F11</f>
        <v>0</v>
      </c>
      <c r="G16" s="181">
        <f>C16+D16+E16+F16</f>
        <v>14551.5</v>
      </c>
    </row>
    <row r="17" spans="2:7" x14ac:dyDescent="0.25">
      <c r="B17" s="121" t="s">
        <v>19</v>
      </c>
      <c r="C17" s="180">
        <f>C7</f>
        <v>2000</v>
      </c>
      <c r="D17" s="180">
        <f>D7</f>
        <v>2412</v>
      </c>
      <c r="E17" s="180">
        <f>E7</f>
        <v>2907.1</v>
      </c>
      <c r="F17" s="180">
        <f>F7</f>
        <v>0</v>
      </c>
      <c r="G17" s="181">
        <f t="shared" ref="G17:G24" si="1">C17+D17+E17+F17</f>
        <v>7319.1</v>
      </c>
    </row>
    <row r="18" spans="2:7" x14ac:dyDescent="0.25">
      <c r="B18" s="121" t="s">
        <v>18</v>
      </c>
      <c r="C18" s="180">
        <f>C5</f>
        <v>1501.6</v>
      </c>
      <c r="D18" s="180">
        <f>D5</f>
        <v>1550</v>
      </c>
      <c r="E18" s="180">
        <f>E5</f>
        <v>2067.9</v>
      </c>
      <c r="F18" s="180">
        <f>F5</f>
        <v>0</v>
      </c>
      <c r="G18" s="181">
        <f t="shared" si="1"/>
        <v>5119.5</v>
      </c>
    </row>
    <row r="19" spans="2:7" x14ac:dyDescent="0.25">
      <c r="B19" s="121" t="s">
        <v>17</v>
      </c>
      <c r="C19" s="180">
        <f>C4</f>
        <v>1600</v>
      </c>
      <c r="D19" s="180">
        <f>D4</f>
        <v>1800</v>
      </c>
      <c r="E19" s="180">
        <f>E4</f>
        <v>2343.5</v>
      </c>
      <c r="F19" s="180">
        <f>F4</f>
        <v>0</v>
      </c>
      <c r="G19" s="181">
        <f t="shared" si="1"/>
        <v>5743.5</v>
      </c>
    </row>
    <row r="20" spans="2:7" x14ac:dyDescent="0.25">
      <c r="B20" s="121" t="s">
        <v>20</v>
      </c>
      <c r="C20" s="180">
        <f t="shared" ref="C20:E21" si="2">C9</f>
        <v>886.78</v>
      </c>
      <c r="D20" s="180">
        <f t="shared" si="2"/>
        <v>986.60424999999998</v>
      </c>
      <c r="E20" s="180">
        <f t="shared" si="2"/>
        <v>202.2</v>
      </c>
      <c r="F20" s="180">
        <f t="shared" ref="F20" si="3">F9</f>
        <v>0</v>
      </c>
      <c r="G20" s="181">
        <f t="shared" si="1"/>
        <v>2075.5842499999999</v>
      </c>
    </row>
    <row r="21" spans="2:7" x14ac:dyDescent="0.25">
      <c r="B21" s="121" t="s">
        <v>21</v>
      </c>
      <c r="C21" s="180">
        <f t="shared" si="2"/>
        <v>621.32099999999991</v>
      </c>
      <c r="D21" s="180">
        <f t="shared" si="2"/>
        <v>730.5146400000001</v>
      </c>
      <c r="E21" s="180">
        <f t="shared" si="2"/>
        <v>63.3</v>
      </c>
      <c r="F21" s="180">
        <f t="shared" ref="F21" si="4">F10</f>
        <v>0</v>
      </c>
      <c r="G21" s="181">
        <f t="shared" si="1"/>
        <v>1415.13564</v>
      </c>
    </row>
    <row r="22" spans="2:7" x14ac:dyDescent="0.25">
      <c r="B22" s="121" t="s">
        <v>10</v>
      </c>
      <c r="C22" s="180">
        <f>C6</f>
        <v>65.878</v>
      </c>
      <c r="D22" s="180">
        <f>D6</f>
        <v>751.71299999999997</v>
      </c>
      <c r="E22" s="180">
        <f>E6</f>
        <v>0</v>
      </c>
      <c r="F22" s="180">
        <f>F6</f>
        <v>0</v>
      </c>
      <c r="G22" s="181">
        <f>C22+D22+E22+F22</f>
        <v>817.59100000000001</v>
      </c>
    </row>
    <row r="23" spans="2:7" x14ac:dyDescent="0.25">
      <c r="B23" s="156" t="s">
        <v>46</v>
      </c>
      <c r="C23" s="180">
        <f>C12</f>
        <v>94.119</v>
      </c>
      <c r="D23" s="180">
        <f>D12</f>
        <v>253.61799999999999</v>
      </c>
      <c r="E23" s="180">
        <f>E12</f>
        <v>0</v>
      </c>
      <c r="F23" s="180">
        <f>F12</f>
        <v>0</v>
      </c>
      <c r="G23" s="181">
        <f t="shared" si="1"/>
        <v>347.73699999999997</v>
      </c>
    </row>
    <row r="24" spans="2:7" x14ac:dyDescent="0.25">
      <c r="B24" s="121" t="s">
        <v>56</v>
      </c>
      <c r="C24" s="180">
        <f>C8</f>
        <v>474.25900000000001</v>
      </c>
      <c r="D24" s="180">
        <f>D8</f>
        <v>271.39848999999998</v>
      </c>
      <c r="E24" s="180">
        <f>E8</f>
        <v>10</v>
      </c>
      <c r="F24" s="180">
        <f>F8</f>
        <v>0</v>
      </c>
      <c r="G24" s="181">
        <f t="shared" si="1"/>
        <v>755.65749000000005</v>
      </c>
    </row>
    <row r="44" spans="2:3" ht="27" customHeight="1" x14ac:dyDescent="0.25">
      <c r="C44" s="8" t="s">
        <v>185</v>
      </c>
    </row>
    <row r="45" spans="2:3" ht="27" customHeight="1" x14ac:dyDescent="0.25">
      <c r="C45" s="1" t="s">
        <v>103</v>
      </c>
    </row>
    <row r="46" spans="2:3" x14ac:dyDescent="0.25">
      <c r="B46" s="72" t="s">
        <v>11</v>
      </c>
      <c r="C46" s="117">
        <f>G16</f>
        <v>14551.5</v>
      </c>
    </row>
    <row r="47" spans="2:3" x14ac:dyDescent="0.25">
      <c r="B47" s="65" t="s">
        <v>19</v>
      </c>
      <c r="C47" s="117">
        <f>G17</f>
        <v>7319.1</v>
      </c>
    </row>
    <row r="48" spans="2:3" x14ac:dyDescent="0.25">
      <c r="B48" s="65" t="s">
        <v>17</v>
      </c>
      <c r="C48" s="117">
        <f>G19</f>
        <v>5743.5</v>
      </c>
    </row>
    <row r="49" spans="2:4" x14ac:dyDescent="0.25">
      <c r="B49" s="65" t="s">
        <v>18</v>
      </c>
      <c r="C49" s="117">
        <f>G18</f>
        <v>5119.5</v>
      </c>
    </row>
    <row r="50" spans="2:4" x14ac:dyDescent="0.25">
      <c r="B50" s="65" t="s">
        <v>20</v>
      </c>
      <c r="C50" s="117">
        <f>G20</f>
        <v>2075.5842499999999</v>
      </c>
    </row>
    <row r="51" spans="2:4" x14ac:dyDescent="0.25">
      <c r="B51" s="65" t="s">
        <v>21</v>
      </c>
      <c r="C51" s="117">
        <f>G21</f>
        <v>1415.13564</v>
      </c>
    </row>
    <row r="52" spans="2:4" x14ac:dyDescent="0.25">
      <c r="B52" s="65" t="s">
        <v>10</v>
      </c>
      <c r="C52" s="117">
        <f>G22</f>
        <v>817.59100000000001</v>
      </c>
    </row>
    <row r="53" spans="2:4" x14ac:dyDescent="0.25">
      <c r="B53" s="65" t="s">
        <v>56</v>
      </c>
      <c r="C53" s="117">
        <f>G24</f>
        <v>755.65749000000005</v>
      </c>
    </row>
    <row r="54" spans="2:4" x14ac:dyDescent="0.25">
      <c r="B54" s="65" t="s">
        <v>46</v>
      </c>
      <c r="C54" s="117">
        <f>G23</f>
        <v>347.73699999999997</v>
      </c>
    </row>
    <row r="55" spans="2:4" x14ac:dyDescent="0.25">
      <c r="C55" s="117"/>
    </row>
    <row r="56" spans="2:4" x14ac:dyDescent="0.25">
      <c r="B56" s="72" t="s">
        <v>66</v>
      </c>
      <c r="C56" s="117">
        <f>C46</f>
        <v>14551.5</v>
      </c>
      <c r="D56" s="86">
        <f>C56/G2</f>
        <v>0.38147551461547641</v>
      </c>
    </row>
    <row r="57" spans="2:4" x14ac:dyDescent="0.25">
      <c r="B57" s="72" t="s">
        <v>67</v>
      </c>
      <c r="C57" s="117">
        <f>SUM(C47:C54)</f>
        <v>23593.805380000002</v>
      </c>
      <c r="D57" s="86">
        <f>C57/G2</f>
        <v>0.61852448538452365</v>
      </c>
    </row>
    <row r="58" spans="2:4" x14ac:dyDescent="0.25">
      <c r="B58" s="65" t="s">
        <v>19</v>
      </c>
      <c r="C58" s="117">
        <f>C47</f>
        <v>7319.1</v>
      </c>
    </row>
    <row r="59" spans="2:4" x14ac:dyDescent="0.25">
      <c r="B59" s="65" t="s">
        <v>17</v>
      </c>
      <c r="C59" s="117">
        <f>C48</f>
        <v>5743.5</v>
      </c>
    </row>
    <row r="60" spans="2:4" x14ac:dyDescent="0.25">
      <c r="B60" s="65" t="s">
        <v>18</v>
      </c>
      <c r="C60" s="117">
        <f>C49</f>
        <v>5119.5</v>
      </c>
    </row>
    <row r="61" spans="2:4" x14ac:dyDescent="0.25">
      <c r="B61" s="65" t="s">
        <v>20</v>
      </c>
      <c r="C61" s="117">
        <f>C50</f>
        <v>2075.5842499999999</v>
      </c>
    </row>
    <row r="62" spans="2:4" x14ac:dyDescent="0.25">
      <c r="B62" s="65" t="s">
        <v>21</v>
      </c>
      <c r="C62" s="117">
        <f>C51</f>
        <v>1415.13564</v>
      </c>
    </row>
    <row r="63" spans="2:4" x14ac:dyDescent="0.25">
      <c r="B63" s="65" t="s">
        <v>46</v>
      </c>
      <c r="C63" s="117">
        <f>C54</f>
        <v>347.73699999999997</v>
      </c>
    </row>
    <row r="64" spans="2:4" x14ac:dyDescent="0.25">
      <c r="B64" s="65" t="s">
        <v>56</v>
      </c>
      <c r="C64" s="117">
        <f t="shared" ref="C64" si="5">C53</f>
        <v>755.65749000000005</v>
      </c>
    </row>
    <row r="65" spans="2:3" x14ac:dyDescent="0.25">
      <c r="B65" s="65" t="s">
        <v>10</v>
      </c>
      <c r="C65" s="117">
        <f>C52</f>
        <v>817.59100000000001</v>
      </c>
    </row>
    <row r="69" spans="2:3" x14ac:dyDescent="0.25">
      <c r="C69" s="160">
        <f>C46/G2</f>
        <v>0.38147551461547641</v>
      </c>
    </row>
  </sheetData>
  <pageMargins left="0.7" right="0.7" top="0.75" bottom="0.75" header="0.3" footer="0.3"/>
  <pageSetup scale="47" orientation="portrait" r:id="rId1"/>
  <ignoredErrors>
    <ignoredError sqref="C63:C65 C53 C54:C56 C22:F22 C23:F23 C58:C62" formula="1"/>
    <ignoredError sqref="C3:F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შემოსავლები</vt:lpstr>
      <vt:lpstr>ხარჯები სულ</vt:lpstr>
      <vt:lpstr>მმართველობა</vt:lpstr>
      <vt:lpstr>ინფრასტრუქტურა</vt:lpstr>
      <vt:lpstr>დასუფთავება</vt:lpstr>
      <vt:lpstr>განათლება</vt:lpstr>
      <vt:lpstr>კულტურა </vt:lpstr>
      <vt:lpstr>სოციალური</vt:lpstr>
      <vt:lpstr>ეკ. კლასიფ.</vt:lpstr>
      <vt:lpstr>'ეკ. კლასიფ.'!Print_Area</vt:lpstr>
      <vt:lpstr>'კულტურა '!Print_Area</vt:lpstr>
      <vt:lpstr>სოციალური!Print_Area</vt:lpstr>
      <vt:lpstr>შემოსავლები!Print_Area</vt:lpstr>
      <vt:lpstr>'ხარჯები სულ'!Print_Area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2024-04-01T06:58:43Z</dcterms:modified>
</cp:coreProperties>
</file>