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 share\"/>
    </mc:Choice>
  </mc:AlternateContent>
  <bookViews>
    <workbookView xWindow="0" yWindow="0" windowWidth="28800" windowHeight="12330" tabRatio="775"/>
  </bookViews>
  <sheets>
    <sheet name="კრებსითი" sheetId="4" r:id="rId1"/>
    <sheet name="შენობა" sheetId="1" r:id="rId2"/>
    <sheet name="ელექტროობა" sheetId="8" r:id="rId3"/>
    <sheet name="სახანძრო" sheetId="10" r:id="rId4"/>
    <sheet name="სახურავი" sheetId="13" r:id="rId5"/>
  </sheets>
  <definedNames>
    <definedName name="_xlnm.Print_Area" localSheetId="2">ელექტროობა!$A$1:$M$74</definedName>
    <definedName name="_xlnm.Print_Area" localSheetId="0">კრებსითი!$A$1:$I$26</definedName>
    <definedName name="_xlnm.Print_Area" localSheetId="3">სახანძრო!$A$1:$M$64</definedName>
    <definedName name="_xlnm.Print_Area" localSheetId="4">სახურავი!$A$1:$M$70</definedName>
    <definedName name="_xlnm.Print_Area" localSheetId="1">შენობა!$A$1:$M$287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F27" i="8" l="1"/>
  <c r="F234" i="1"/>
  <c r="H234" i="1" s="1"/>
  <c r="F245" i="1"/>
  <c r="H245" i="1" s="1"/>
  <c r="M245" i="1" s="1"/>
  <c r="F244" i="1"/>
  <c r="H244" i="1" s="1"/>
  <c r="M244" i="1" s="1"/>
  <c r="F243" i="1"/>
  <c r="L243" i="1" s="1"/>
  <c r="M243" i="1" s="1"/>
  <c r="F242" i="1"/>
  <c r="J242" i="1" s="1"/>
  <c r="M242" i="1" s="1"/>
  <c r="F240" i="1"/>
  <c r="F239" i="1"/>
  <c r="H239" i="1" s="1"/>
  <c r="F238" i="1"/>
  <c r="L238" i="1" s="1"/>
  <c r="F237" i="1"/>
  <c r="F235" i="1"/>
  <c r="F233" i="1"/>
  <c r="F232" i="1"/>
  <c r="F230" i="1"/>
  <c r="H229" i="1"/>
  <c r="H228" i="1"/>
  <c r="F227" i="1"/>
  <c r="L227" i="1" s="1"/>
  <c r="F226" i="1"/>
  <c r="F224" i="1"/>
  <c r="H223" i="1"/>
  <c r="M223" i="1" s="1"/>
  <c r="H222" i="1"/>
  <c r="F221" i="1"/>
  <c r="L221" i="1" s="1"/>
  <c r="F220" i="1"/>
  <c r="E218" i="1"/>
  <c r="F218" i="1" s="1"/>
  <c r="H217" i="1"/>
  <c r="M217" i="1" s="1"/>
  <c r="H216" i="1"/>
  <c r="M216" i="1" s="1"/>
  <c r="H215" i="1"/>
  <c r="M215" i="1" s="1"/>
  <c r="E214" i="1"/>
  <c r="F214" i="1" s="1"/>
  <c r="E213" i="1"/>
  <c r="F213" i="1" s="1"/>
  <c r="F212" i="1"/>
  <c r="E212" i="1"/>
  <c r="E210" i="1"/>
  <c r="F210" i="1" s="1"/>
  <c r="H209" i="1"/>
  <c r="M209" i="1" s="1"/>
  <c r="H208" i="1"/>
  <c r="M208" i="1" s="1"/>
  <c r="H207" i="1"/>
  <c r="M207" i="1" s="1"/>
  <c r="F206" i="1"/>
  <c r="L206" i="1" s="1"/>
  <c r="E206" i="1"/>
  <c r="E205" i="1"/>
  <c r="F205" i="1" s="1"/>
  <c r="E203" i="1"/>
  <c r="F203" i="1" s="1"/>
  <c r="H202" i="1"/>
  <c r="M202" i="1" s="1"/>
  <c r="H201" i="1"/>
  <c r="M201" i="1" s="1"/>
  <c r="E200" i="1"/>
  <c r="F200" i="1" s="1"/>
  <c r="F199" i="1"/>
  <c r="E199" i="1"/>
  <c r="F197" i="1"/>
  <c r="H197" i="1" s="1"/>
  <c r="E196" i="1"/>
  <c r="F196" i="1" s="1"/>
  <c r="F195" i="1"/>
  <c r="L195" i="1" s="1"/>
  <c r="F194" i="1"/>
  <c r="E192" i="1"/>
  <c r="F192" i="1" s="1"/>
  <c r="E191" i="1"/>
  <c r="F191" i="1" s="1"/>
  <c r="E190" i="1"/>
  <c r="F190" i="1" s="1"/>
  <c r="E189" i="1"/>
  <c r="F189" i="1" s="1"/>
  <c r="H235" i="1" l="1"/>
  <c r="M234" i="1"/>
  <c r="L197" i="1"/>
  <c r="J226" i="1"/>
  <c r="M226" i="1" s="1"/>
  <c r="M235" i="1"/>
  <c r="H240" i="1"/>
  <c r="M240" i="1"/>
  <c r="M229" i="1"/>
  <c r="L233" i="1"/>
  <c r="M239" i="1"/>
  <c r="M228" i="1"/>
  <c r="M227" i="1"/>
  <c r="M222" i="1"/>
  <c r="J220" i="1"/>
  <c r="M220" i="1" s="1"/>
  <c r="M197" i="1"/>
  <c r="J194" i="1"/>
  <c r="L194" i="1"/>
  <c r="M195" i="1"/>
  <c r="L190" i="1"/>
  <c r="J205" i="1"/>
  <c r="M205" i="1" s="1"/>
  <c r="H191" i="1"/>
  <c r="L196" i="1"/>
  <c r="H196" i="1"/>
  <c r="H218" i="1"/>
  <c r="H192" i="1"/>
  <c r="L213" i="1"/>
  <c r="J189" i="1"/>
  <c r="L200" i="1"/>
  <c r="M200" i="1" s="1"/>
  <c r="H210" i="1"/>
  <c r="H203" i="1"/>
  <c r="M203" i="1" s="1"/>
  <c r="H214" i="1"/>
  <c r="M214" i="1" s="1"/>
  <c r="J199" i="1"/>
  <c r="M199" i="1" s="1"/>
  <c r="M206" i="1"/>
  <c r="J212" i="1"/>
  <c r="M212" i="1" s="1"/>
  <c r="M221" i="1"/>
  <c r="H224" i="1"/>
  <c r="J232" i="1"/>
  <c r="J237" i="1"/>
  <c r="M238" i="1"/>
  <c r="H230" i="1"/>
  <c r="M230" i="1" s="1"/>
  <c r="M233" i="1" l="1"/>
  <c r="M232" i="1"/>
  <c r="M237" i="1"/>
  <c r="M224" i="1"/>
  <c r="M213" i="1"/>
  <c r="M194" i="1"/>
  <c r="M189" i="1"/>
  <c r="M192" i="1"/>
  <c r="M218" i="1"/>
  <c r="M196" i="1"/>
  <c r="M191" i="1"/>
  <c r="M210" i="1"/>
  <c r="M190" i="1"/>
  <c r="F32" i="1" l="1"/>
  <c r="H32" i="1" s="1"/>
  <c r="M32" i="1" s="1"/>
  <c r="J43" i="13"/>
  <c r="M43" i="13" s="1"/>
  <c r="F46" i="13"/>
  <c r="J46" i="13" s="1"/>
  <c r="M46" i="13" s="1"/>
  <c r="F37" i="13"/>
  <c r="H37" i="13" s="1"/>
  <c r="M37" i="13" s="1"/>
  <c r="F35" i="13"/>
  <c r="J35" i="13" s="1"/>
  <c r="M35" i="13" s="1"/>
  <c r="F28" i="13"/>
  <c r="J28" i="13" s="1"/>
  <c r="M28" i="13" s="1"/>
  <c r="J27" i="13"/>
  <c r="M27" i="13" s="1"/>
  <c r="F26" i="13"/>
  <c r="L26" i="13" s="1"/>
  <c r="M26" i="13" s="1"/>
  <c r="F25" i="13"/>
  <c r="H25" i="13" s="1"/>
  <c r="M25" i="13" s="1"/>
  <c r="F23" i="13"/>
  <c r="J23" i="13" s="1"/>
  <c r="M23" i="13" s="1"/>
  <c r="F22" i="13"/>
  <c r="J22" i="13" s="1"/>
  <c r="M22" i="13" s="1"/>
  <c r="F21" i="13"/>
  <c r="J21" i="13" s="1"/>
  <c r="M21" i="13" s="1"/>
  <c r="F20" i="13"/>
  <c r="J20" i="13" s="1"/>
  <c r="M20" i="13" s="1"/>
  <c r="F19" i="13"/>
  <c r="J19" i="13" s="1"/>
  <c r="M19" i="13" s="1"/>
  <c r="F18" i="13"/>
  <c r="L18" i="13" s="1"/>
  <c r="M18" i="13" s="1"/>
  <c r="F17" i="13"/>
  <c r="H17" i="13" s="1"/>
  <c r="M17" i="13" s="1"/>
  <c r="F13" i="13"/>
  <c r="H13" i="13" s="1"/>
  <c r="F260" i="1"/>
  <c r="F262" i="1" s="1"/>
  <c r="L262" i="1" s="1"/>
  <c r="M262" i="1" s="1"/>
  <c r="F259" i="1"/>
  <c r="H259" i="1" s="1"/>
  <c r="M259" i="1" s="1"/>
  <c r="F258" i="1"/>
  <c r="H258" i="1" s="1"/>
  <c r="M258" i="1" s="1"/>
  <c r="F257" i="1"/>
  <c r="H257" i="1" s="1"/>
  <c r="M257" i="1" s="1"/>
  <c r="F256" i="1"/>
  <c r="H256" i="1" s="1"/>
  <c r="M256" i="1" s="1"/>
  <c r="F255" i="1"/>
  <c r="L255" i="1" s="1"/>
  <c r="M255" i="1" s="1"/>
  <c r="F254" i="1"/>
  <c r="J254" i="1" s="1"/>
  <c r="M254" i="1" s="1"/>
  <c r="F30" i="1" l="1"/>
  <c r="J30" i="1" s="1"/>
  <c r="M30" i="1" s="1"/>
  <c r="F34" i="1"/>
  <c r="H34" i="1" s="1"/>
  <c r="M34" i="1" s="1"/>
  <c r="F33" i="1"/>
  <c r="H33" i="1" s="1"/>
  <c r="M33" i="1" s="1"/>
  <c r="F31" i="1"/>
  <c r="L31" i="1" s="1"/>
  <c r="M31" i="1" s="1"/>
  <c r="F263" i="1"/>
  <c r="H263" i="1" s="1"/>
  <c r="M263" i="1" s="1"/>
  <c r="F264" i="1"/>
  <c r="F267" i="1" s="1"/>
  <c r="H267" i="1" s="1"/>
  <c r="M267" i="1" s="1"/>
  <c r="F261" i="1"/>
  <c r="J261" i="1" s="1"/>
  <c r="M261" i="1" s="1"/>
  <c r="F30" i="13"/>
  <c r="H30" i="13" s="1"/>
  <c r="M30" i="13" s="1"/>
  <c r="F34" i="13"/>
  <c r="J34" i="13" s="1"/>
  <c r="M34" i="13" s="1"/>
  <c r="M13" i="13"/>
  <c r="F42" i="13"/>
  <c r="J42" i="13" s="1"/>
  <c r="M42" i="13" s="1"/>
  <c r="F45" i="13"/>
  <c r="L45" i="13" s="1"/>
  <c r="M45" i="13" s="1"/>
  <c r="F33" i="13"/>
  <c r="J33" i="13" s="1"/>
  <c r="M33" i="13" s="1"/>
  <c r="F39" i="13"/>
  <c r="J39" i="13" s="1"/>
  <c r="M39" i="13" s="1"/>
  <c r="F41" i="13"/>
  <c r="H41" i="13" s="1"/>
  <c r="M41" i="13" s="1"/>
  <c r="F44" i="13"/>
  <c r="J44" i="13" s="1"/>
  <c r="M44" i="13" s="1"/>
  <c r="F32" i="13"/>
  <c r="J32" i="13" s="1"/>
  <c r="M32" i="13" s="1"/>
  <c r="F38" i="13"/>
  <c r="L38" i="13" s="1"/>
  <c r="M38" i="13" s="1"/>
  <c r="F31" i="13"/>
  <c r="L31" i="13" s="1"/>
  <c r="M31" i="13" s="1"/>
  <c r="F265" i="1"/>
  <c r="J265" i="1" s="1"/>
  <c r="M265" i="1" s="1"/>
  <c r="F268" i="1"/>
  <c r="H268" i="1" s="1"/>
  <c r="M268" i="1" s="1"/>
  <c r="F266" i="1" l="1"/>
  <c r="L266" i="1" s="1"/>
  <c r="M266" i="1" s="1"/>
  <c r="J47" i="13"/>
  <c r="J48" i="13" s="1"/>
  <c r="M48" i="13" s="1"/>
  <c r="L47" i="13"/>
  <c r="H47" i="13"/>
  <c r="M47" i="13"/>
  <c r="M49" i="13" l="1"/>
  <c r="M50" i="13" s="1"/>
  <c r="M51" i="13" s="1"/>
  <c r="M52" i="13" s="1"/>
  <c r="M53" i="13" s="1"/>
  <c r="M54" i="13" s="1"/>
  <c r="M55" i="13" s="1"/>
  <c r="M56" i="13" s="1"/>
  <c r="M57" i="13" s="1"/>
  <c r="I11" i="4" s="1"/>
  <c r="F137" i="1" l="1"/>
  <c r="L137" i="1" s="1"/>
  <c r="M137" i="1" s="1"/>
  <c r="F136" i="1"/>
  <c r="L136" i="1" s="1"/>
  <c r="M136" i="1" s="1"/>
  <c r="F135" i="1"/>
  <c r="J135" i="1" s="1"/>
  <c r="M135" i="1" s="1"/>
  <c r="F133" i="1"/>
  <c r="H133" i="1" s="1"/>
  <c r="M133" i="1" s="1"/>
  <c r="F132" i="1"/>
  <c r="H132" i="1" s="1"/>
  <c r="M132" i="1" s="1"/>
  <c r="F131" i="1"/>
  <c r="L131" i="1" s="1"/>
  <c r="M131" i="1" s="1"/>
  <c r="F130" i="1"/>
  <c r="J130" i="1" s="1"/>
  <c r="M130" i="1" s="1"/>
  <c r="F122" i="1"/>
  <c r="H122" i="1" s="1"/>
  <c r="M122" i="1" s="1"/>
  <c r="F121" i="1"/>
  <c r="H121" i="1" s="1"/>
  <c r="M121" i="1" s="1"/>
  <c r="F120" i="1"/>
  <c r="H120" i="1" s="1"/>
  <c r="M120" i="1" s="1"/>
  <c r="F119" i="1"/>
  <c r="L119" i="1" s="1"/>
  <c r="M119" i="1" s="1"/>
  <c r="F118" i="1"/>
  <c r="J118" i="1" s="1"/>
  <c r="M118" i="1" s="1"/>
  <c r="F139" i="1" l="1"/>
  <c r="H139" i="1" s="1"/>
  <c r="M139" i="1" s="1"/>
  <c r="F138" i="1"/>
  <c r="H138" i="1" s="1"/>
  <c r="M138" i="1" s="1"/>
  <c r="F64" i="1"/>
  <c r="H64" i="1" s="1"/>
  <c r="M64" i="1" s="1"/>
  <c r="F63" i="1"/>
  <c r="H63" i="1" s="1"/>
  <c r="M63" i="1" s="1"/>
  <c r="F62" i="1"/>
  <c r="L62" i="1" s="1"/>
  <c r="M62" i="1" s="1"/>
  <c r="F61" i="1"/>
  <c r="J61" i="1" s="1"/>
  <c r="M61" i="1" s="1"/>
  <c r="F59" i="1"/>
  <c r="L59" i="1" s="1"/>
  <c r="M59" i="1" s="1"/>
  <c r="F58" i="1"/>
  <c r="J58" i="1" s="1"/>
  <c r="M58" i="1" s="1"/>
  <c r="F56" i="1"/>
  <c r="L56" i="1" s="1"/>
  <c r="M56" i="1" s="1"/>
  <c r="F55" i="1"/>
  <c r="J55" i="1" s="1"/>
  <c r="M55" i="1" s="1"/>
  <c r="F53" i="1"/>
  <c r="H53" i="1" s="1"/>
  <c r="M53" i="1" s="1"/>
  <c r="F52" i="1"/>
  <c r="H52" i="1" s="1"/>
  <c r="M52" i="1" s="1"/>
  <c r="F51" i="1"/>
  <c r="H51" i="1" s="1"/>
  <c r="M51" i="1" s="1"/>
  <c r="F50" i="1"/>
  <c r="L50" i="1" s="1"/>
  <c r="M50" i="1" s="1"/>
  <c r="F49" i="1"/>
  <c r="J49" i="1" s="1"/>
  <c r="M49" i="1" s="1"/>
  <c r="F70" i="1"/>
  <c r="H70" i="1" s="1"/>
  <c r="M70" i="1" s="1"/>
  <c r="F69" i="1"/>
  <c r="H69" i="1" s="1"/>
  <c r="M69" i="1" s="1"/>
  <c r="F68" i="1"/>
  <c r="H68" i="1" s="1"/>
  <c r="M68" i="1" s="1"/>
  <c r="F67" i="1"/>
  <c r="L67" i="1" s="1"/>
  <c r="M67" i="1" s="1"/>
  <c r="F66" i="1"/>
  <c r="J66" i="1" s="1"/>
  <c r="M66" i="1" s="1"/>
  <c r="F47" i="1"/>
  <c r="H47" i="1" s="1"/>
  <c r="M47" i="1" s="1"/>
  <c r="F46" i="1"/>
  <c r="H46" i="1" s="1"/>
  <c r="M46" i="1" s="1"/>
  <c r="F45" i="1"/>
  <c r="H45" i="1" s="1"/>
  <c r="M45" i="1" s="1"/>
  <c r="F44" i="1"/>
  <c r="L44" i="1" s="1"/>
  <c r="M44" i="1" s="1"/>
  <c r="F43" i="1"/>
  <c r="J43" i="1" s="1"/>
  <c r="M43" i="1" s="1"/>
  <c r="F19" i="1" l="1"/>
  <c r="L19" i="1" s="1"/>
  <c r="M19" i="1" s="1"/>
  <c r="F18" i="1"/>
  <c r="J18" i="1" s="1"/>
  <c r="M18" i="1" s="1"/>
  <c r="F40" i="10" l="1"/>
  <c r="H40" i="10" s="1"/>
  <c r="M40" i="10" s="1"/>
  <c r="H39" i="10"/>
  <c r="M39" i="10" s="1"/>
  <c r="F38" i="10"/>
  <c r="L38" i="10" s="1"/>
  <c r="M38" i="10" s="1"/>
  <c r="F37" i="10"/>
  <c r="J37" i="10" s="1"/>
  <c r="M37" i="10" s="1"/>
  <c r="F35" i="10"/>
  <c r="H35" i="10" s="1"/>
  <c r="M35" i="10" s="1"/>
  <c r="F34" i="10"/>
  <c r="H34" i="10" s="1"/>
  <c r="M34" i="10" s="1"/>
  <c r="F33" i="10"/>
  <c r="J33" i="10" s="1"/>
  <c r="M33" i="10" s="1"/>
  <c r="F31" i="10"/>
  <c r="H31" i="10" s="1"/>
  <c r="M31" i="10" s="1"/>
  <c r="H30" i="10"/>
  <c r="M30" i="10" s="1"/>
  <c r="F29" i="10"/>
  <c r="J29" i="10" s="1"/>
  <c r="M29" i="10" s="1"/>
  <c r="F27" i="10"/>
  <c r="H27" i="10" s="1"/>
  <c r="M27" i="10" s="1"/>
  <c r="F26" i="10"/>
  <c r="H26" i="10" s="1"/>
  <c r="M26" i="10" s="1"/>
  <c r="F25" i="10"/>
  <c r="J25" i="10" s="1"/>
  <c r="M25" i="10" s="1"/>
  <c r="F23" i="10"/>
  <c r="H23" i="10" s="1"/>
  <c r="M23" i="10" s="1"/>
  <c r="F22" i="10"/>
  <c r="H22" i="10" s="1"/>
  <c r="M22" i="10" s="1"/>
  <c r="F21" i="10"/>
  <c r="L21" i="10" s="1"/>
  <c r="M21" i="10" s="1"/>
  <c r="F20" i="10"/>
  <c r="J20" i="10" s="1"/>
  <c r="M20" i="10" s="1"/>
  <c r="H18" i="10"/>
  <c r="M18" i="10" s="1"/>
  <c r="F17" i="10"/>
  <c r="J17" i="10" s="1"/>
  <c r="M17" i="10" s="1"/>
  <c r="H15" i="10"/>
  <c r="M15" i="10" s="1"/>
  <c r="F14" i="10"/>
  <c r="J14" i="10" s="1"/>
  <c r="M14" i="10" s="1"/>
  <c r="F12" i="10"/>
  <c r="H12" i="10" s="1"/>
  <c r="H11" i="10"/>
  <c r="M11" i="10" s="1"/>
  <c r="F10" i="10"/>
  <c r="L10" i="10" s="1"/>
  <c r="F9" i="10"/>
  <c r="J9" i="10" s="1"/>
  <c r="L41" i="10" l="1"/>
  <c r="M9" i="10"/>
  <c r="J41" i="10"/>
  <c r="M44" i="10" s="1"/>
  <c r="M12" i="10"/>
  <c r="H41" i="10"/>
  <c r="M42" i="10" s="1"/>
  <c r="M10" i="10"/>
  <c r="M41" i="10" l="1"/>
  <c r="M43" i="10" s="1"/>
  <c r="M45" i="10" s="1"/>
  <c r="M46" i="10" l="1"/>
  <c r="M47" i="10" s="1"/>
  <c r="M48" i="10" s="1"/>
  <c r="M49" i="10" s="1"/>
  <c r="M50" i="10" s="1"/>
  <c r="M51" i="10" l="1"/>
  <c r="I10" i="4"/>
  <c r="F32" i="8"/>
  <c r="H32" i="8" s="1"/>
  <c r="M32" i="8" s="1"/>
  <c r="F31" i="8"/>
  <c r="H31" i="8" s="1"/>
  <c r="M31" i="8" s="1"/>
  <c r="F30" i="8"/>
  <c r="H30" i="8" s="1"/>
  <c r="M30" i="8" s="1"/>
  <c r="E29" i="8"/>
  <c r="F29" i="8" s="1"/>
  <c r="J29" i="8" s="1"/>
  <c r="M29" i="8" s="1"/>
  <c r="F28" i="1"/>
  <c r="L28" i="1" s="1"/>
  <c r="M28" i="1" s="1"/>
  <c r="F27" i="1"/>
  <c r="J27" i="1" s="1"/>
  <c r="M27" i="1" s="1"/>
  <c r="F251" i="1"/>
  <c r="H251" i="1" s="1"/>
  <c r="M251" i="1" s="1"/>
  <c r="F250" i="1"/>
  <c r="H250" i="1" s="1"/>
  <c r="M250" i="1" s="1"/>
  <c r="F249" i="1"/>
  <c r="L249" i="1" s="1"/>
  <c r="M249" i="1" s="1"/>
  <c r="F248" i="1"/>
  <c r="J248" i="1" s="1"/>
  <c r="M248" i="1" s="1"/>
  <c r="F186" i="1" l="1"/>
  <c r="H186" i="1" s="1"/>
  <c r="M186" i="1" s="1"/>
  <c r="F185" i="1"/>
  <c r="H185" i="1" s="1"/>
  <c r="M185" i="1" s="1"/>
  <c r="F184" i="1"/>
  <c r="H184" i="1" s="1"/>
  <c r="M184" i="1" s="1"/>
  <c r="F183" i="1"/>
  <c r="H183" i="1" s="1"/>
  <c r="M183" i="1" s="1"/>
  <c r="F182" i="1"/>
  <c r="H182" i="1" s="1"/>
  <c r="M182" i="1" s="1"/>
  <c r="F181" i="1"/>
  <c r="L181" i="1" s="1"/>
  <c r="M181" i="1" s="1"/>
  <c r="F180" i="1"/>
  <c r="J180" i="1" s="1"/>
  <c r="M180" i="1" s="1"/>
  <c r="F71" i="1"/>
  <c r="F111" i="1"/>
  <c r="H111" i="1" s="1"/>
  <c r="M111" i="1" s="1"/>
  <c r="F110" i="1"/>
  <c r="H110" i="1" s="1"/>
  <c r="M110" i="1" s="1"/>
  <c r="E109" i="1"/>
  <c r="F109" i="1" s="1"/>
  <c r="L109" i="1" s="1"/>
  <c r="M109" i="1" s="1"/>
  <c r="E108" i="1"/>
  <c r="F108" i="1" s="1"/>
  <c r="J108" i="1" s="1"/>
  <c r="M108" i="1" s="1"/>
  <c r="F116" i="1"/>
  <c r="H116" i="1" s="1"/>
  <c r="M116" i="1" s="1"/>
  <c r="F115" i="1"/>
  <c r="H115" i="1" s="1"/>
  <c r="M115" i="1" s="1"/>
  <c r="E114" i="1"/>
  <c r="F114" i="1" s="1"/>
  <c r="L114" i="1" s="1"/>
  <c r="M114" i="1" s="1"/>
  <c r="E113" i="1"/>
  <c r="F113" i="1" s="1"/>
  <c r="J113" i="1" s="1"/>
  <c r="M113" i="1" s="1"/>
  <c r="F22" i="1" l="1"/>
  <c r="L22" i="1" s="1"/>
  <c r="M22" i="1" s="1"/>
  <c r="H49" i="8" l="1"/>
  <c r="M49" i="8" l="1"/>
  <c r="H41" i="8" l="1"/>
  <c r="M41" i="8" s="1"/>
  <c r="F178" i="1" l="1"/>
  <c r="H178" i="1" s="1"/>
  <c r="M178" i="1" s="1"/>
  <c r="F177" i="1"/>
  <c r="H177" i="1" s="1"/>
  <c r="M177" i="1" s="1"/>
  <c r="F176" i="1"/>
  <c r="H176" i="1" s="1"/>
  <c r="M176" i="1" s="1"/>
  <c r="F175" i="1"/>
  <c r="L175" i="1" s="1"/>
  <c r="M175" i="1" s="1"/>
  <c r="F174" i="1"/>
  <c r="J174" i="1" s="1"/>
  <c r="M174" i="1" s="1"/>
  <c r="F151" i="1"/>
  <c r="F153" i="1" s="1"/>
  <c r="L153" i="1" s="1"/>
  <c r="M153" i="1" s="1"/>
  <c r="F172" i="1"/>
  <c r="H172" i="1" s="1"/>
  <c r="M172" i="1" s="1"/>
  <c r="F171" i="1"/>
  <c r="H171" i="1" s="1"/>
  <c r="M171" i="1" s="1"/>
  <c r="F170" i="1"/>
  <c r="H170" i="1" s="1"/>
  <c r="M170" i="1" s="1"/>
  <c r="F169" i="1"/>
  <c r="L169" i="1" s="1"/>
  <c r="M169" i="1" s="1"/>
  <c r="F168" i="1"/>
  <c r="J168" i="1" s="1"/>
  <c r="M168" i="1" s="1"/>
  <c r="F150" i="1"/>
  <c r="H150" i="1" s="1"/>
  <c r="M150" i="1" s="1"/>
  <c r="F149" i="1"/>
  <c r="H149" i="1" s="1"/>
  <c r="M149" i="1" s="1"/>
  <c r="F148" i="1"/>
  <c r="L148" i="1" s="1"/>
  <c r="M148" i="1" s="1"/>
  <c r="F147" i="1"/>
  <c r="J147" i="1" s="1"/>
  <c r="M147" i="1" s="1"/>
  <c r="F143" i="1"/>
  <c r="H143" i="1" s="1"/>
  <c r="M143" i="1" s="1"/>
  <c r="F144" i="1"/>
  <c r="H144" i="1" s="1"/>
  <c r="M144" i="1" s="1"/>
  <c r="F142" i="1"/>
  <c r="L142" i="1" s="1"/>
  <c r="M142" i="1" s="1"/>
  <c r="F141" i="1"/>
  <c r="J141" i="1" s="1"/>
  <c r="M141" i="1" s="1"/>
  <c r="F154" i="1" l="1"/>
  <c r="H154" i="1" s="1"/>
  <c r="M154" i="1" s="1"/>
  <c r="F155" i="1"/>
  <c r="H155" i="1" s="1"/>
  <c r="M155" i="1" s="1"/>
  <c r="F152" i="1"/>
  <c r="J152" i="1" s="1"/>
  <c r="M152" i="1" s="1"/>
  <c r="F156" i="1"/>
  <c r="H156" i="1" s="1"/>
  <c r="M156" i="1" s="1"/>
  <c r="F157" i="1"/>
  <c r="F160" i="1" s="1"/>
  <c r="H160" i="1" s="1"/>
  <c r="M160" i="1" s="1"/>
  <c r="F158" i="1" l="1"/>
  <c r="J158" i="1" s="1"/>
  <c r="M158" i="1" s="1"/>
  <c r="F159" i="1"/>
  <c r="L159" i="1" s="1"/>
  <c r="M159" i="1" s="1"/>
  <c r="F161" i="1"/>
  <c r="H161" i="1" s="1"/>
  <c r="M161" i="1" s="1"/>
  <c r="F162" i="1"/>
  <c r="F163" i="1" l="1"/>
  <c r="J163" i="1" s="1"/>
  <c r="M163" i="1" s="1"/>
  <c r="F165" i="1"/>
  <c r="H165" i="1" s="1"/>
  <c r="M165" i="1" s="1"/>
  <c r="F166" i="1"/>
  <c r="H166" i="1" s="1"/>
  <c r="M166" i="1" s="1"/>
  <c r="F164" i="1"/>
  <c r="L164" i="1" s="1"/>
  <c r="M164" i="1" s="1"/>
  <c r="F89" i="1" l="1"/>
  <c r="H89" i="1" s="1"/>
  <c r="M89" i="1" s="1"/>
  <c r="F88" i="1"/>
  <c r="H88" i="1" s="1"/>
  <c r="M88" i="1" s="1"/>
  <c r="F87" i="1"/>
  <c r="H87" i="1" s="1"/>
  <c r="M87" i="1" s="1"/>
  <c r="F86" i="1"/>
  <c r="H86" i="1" s="1"/>
  <c r="M86" i="1" s="1"/>
  <c r="F85" i="1"/>
  <c r="L85" i="1" s="1"/>
  <c r="M85" i="1" s="1"/>
  <c r="F84" i="1"/>
  <c r="J84" i="1" s="1"/>
  <c r="M84" i="1" s="1"/>
  <c r="F82" i="1"/>
  <c r="H82" i="1" s="1"/>
  <c r="M82" i="1" s="1"/>
  <c r="F81" i="1"/>
  <c r="H81" i="1" s="1"/>
  <c r="M81" i="1" s="1"/>
  <c r="F80" i="1"/>
  <c r="H80" i="1" s="1"/>
  <c r="M80" i="1" s="1"/>
  <c r="F79" i="1"/>
  <c r="L79" i="1" s="1"/>
  <c r="M79" i="1" s="1"/>
  <c r="F78" i="1"/>
  <c r="J78" i="1" s="1"/>
  <c r="M78" i="1" s="1"/>
  <c r="F76" i="1" l="1"/>
  <c r="H76" i="1" s="1"/>
  <c r="M76" i="1" s="1"/>
  <c r="F75" i="1"/>
  <c r="H75" i="1" s="1"/>
  <c r="M75" i="1" s="1"/>
  <c r="F74" i="1"/>
  <c r="L74" i="1" s="1"/>
  <c r="M74" i="1" s="1"/>
  <c r="F73" i="1"/>
  <c r="L73" i="1" s="1"/>
  <c r="M73" i="1" s="1"/>
  <c r="F72" i="1"/>
  <c r="J72" i="1" s="1"/>
  <c r="M72" i="1" s="1"/>
  <c r="F25" i="1" l="1"/>
  <c r="L25" i="1" s="1"/>
  <c r="M25" i="1" s="1"/>
  <c r="F24" i="1"/>
  <c r="J24" i="1" s="1"/>
  <c r="M24" i="1" s="1"/>
  <c r="F21" i="1" l="1"/>
  <c r="J21" i="1" s="1"/>
  <c r="M21" i="1" s="1"/>
  <c r="H50" i="8" l="1"/>
  <c r="H48" i="8"/>
  <c r="H47" i="8"/>
  <c r="H46" i="8"/>
  <c r="E45" i="8"/>
  <c r="F45" i="8" s="1"/>
  <c r="F43" i="8"/>
  <c r="J43" i="8" s="1"/>
  <c r="H40" i="8"/>
  <c r="M40" i="8" s="1"/>
  <c r="F39" i="8"/>
  <c r="H39" i="8" s="1"/>
  <c r="M39" i="8" s="1"/>
  <c r="F38" i="8"/>
  <c r="J38" i="8" s="1"/>
  <c r="M38" i="8" s="1"/>
  <c r="H36" i="8"/>
  <c r="M36" i="8" s="1"/>
  <c r="F35" i="8"/>
  <c r="H35" i="8" s="1"/>
  <c r="M35" i="8" s="1"/>
  <c r="F34" i="8"/>
  <c r="J34" i="8" s="1"/>
  <c r="H27" i="8"/>
  <c r="M27" i="8" s="1"/>
  <c r="F26" i="8"/>
  <c r="H26" i="8" s="1"/>
  <c r="M26" i="8" s="1"/>
  <c r="F25" i="8"/>
  <c r="H25" i="8" s="1"/>
  <c r="M25" i="8" s="1"/>
  <c r="E24" i="8"/>
  <c r="F24" i="8" s="1"/>
  <c r="J24" i="8" s="1"/>
  <c r="M24" i="8" s="1"/>
  <c r="F22" i="8"/>
  <c r="H22" i="8" s="1"/>
  <c r="M22" i="8" s="1"/>
  <c r="H21" i="8"/>
  <c r="M21" i="8" s="1"/>
  <c r="H20" i="8"/>
  <c r="M20" i="8" s="1"/>
  <c r="H19" i="8"/>
  <c r="M19" i="8" s="1"/>
  <c r="H18" i="8"/>
  <c r="M18" i="8" s="1"/>
  <c r="H17" i="8"/>
  <c r="M17" i="8" s="1"/>
  <c r="F16" i="8"/>
  <c r="L16" i="8" s="1"/>
  <c r="M16" i="8" s="1"/>
  <c r="F15" i="8"/>
  <c r="J15" i="8" s="1"/>
  <c r="M15" i="8" s="1"/>
  <c r="L13" i="8"/>
  <c r="J13" i="8"/>
  <c r="H13" i="8"/>
  <c r="F12" i="8"/>
  <c r="J12" i="8" s="1"/>
  <c r="F11" i="8"/>
  <c r="H11" i="8" s="1"/>
  <c r="F10" i="8"/>
  <c r="J10" i="8" s="1"/>
  <c r="M47" i="8" l="1"/>
  <c r="M13" i="8"/>
  <c r="M46" i="8"/>
  <c r="H10" i="8"/>
  <c r="M50" i="8"/>
  <c r="L34" i="8"/>
  <c r="M34" i="8" s="1"/>
  <c r="M48" i="8"/>
  <c r="L12" i="8"/>
  <c r="H45" i="8"/>
  <c r="L10" i="8"/>
  <c r="J11" i="8"/>
  <c r="H12" i="8"/>
  <c r="L11" i="8"/>
  <c r="M12" i="8" l="1"/>
  <c r="H51" i="8"/>
  <c r="M52" i="8" s="1"/>
  <c r="M43" i="8"/>
  <c r="M10" i="8"/>
  <c r="M45" i="8"/>
  <c r="L51" i="8"/>
  <c r="M11" i="8"/>
  <c r="J51" i="8"/>
  <c r="M54" i="8" s="1"/>
  <c r="M51" i="8" l="1"/>
  <c r="M53" i="8" s="1"/>
  <c r="M55" i="8" s="1"/>
  <c r="M56" i="8" s="1"/>
  <c r="M57" i="8" s="1"/>
  <c r="M58" i="8" s="1"/>
  <c r="M59" i="8" s="1"/>
  <c r="M60" i="8" s="1"/>
  <c r="M61" i="8" s="1"/>
  <c r="I9" i="4" l="1"/>
  <c r="F106" i="1"/>
  <c r="H106" i="1" s="1"/>
  <c r="M106" i="1" s="1"/>
  <c r="F105" i="1"/>
  <c r="H105" i="1" s="1"/>
  <c r="M105" i="1" s="1"/>
  <c r="F104" i="1"/>
  <c r="H104" i="1" s="1"/>
  <c r="M104" i="1" s="1"/>
  <c r="F103" i="1"/>
  <c r="H103" i="1" s="1"/>
  <c r="M103" i="1" s="1"/>
  <c r="F102" i="1"/>
  <c r="H102" i="1" s="1"/>
  <c r="M102" i="1" s="1"/>
  <c r="F101" i="1"/>
  <c r="H101" i="1" s="1"/>
  <c r="M101" i="1" s="1"/>
  <c r="F100" i="1"/>
  <c r="H100" i="1" s="1"/>
  <c r="M100" i="1" s="1"/>
  <c r="F99" i="1"/>
  <c r="H99" i="1" s="1"/>
  <c r="M99" i="1" s="1"/>
  <c r="F98" i="1"/>
  <c r="F97" i="1"/>
  <c r="H97" i="1" s="1"/>
  <c r="M97" i="1" s="1"/>
  <c r="F96" i="1"/>
  <c r="H96" i="1" s="1"/>
  <c r="M96" i="1" s="1"/>
  <c r="F95" i="1"/>
  <c r="H95" i="1" s="1"/>
  <c r="F94" i="1"/>
  <c r="L94" i="1" s="1"/>
  <c r="M94" i="1" s="1"/>
  <c r="F93" i="1"/>
  <c r="L93" i="1" s="1"/>
  <c r="M93" i="1" s="1"/>
  <c r="F92" i="1"/>
  <c r="J92" i="1" s="1"/>
  <c r="M92" i="1" s="1"/>
  <c r="H98" i="1" l="1"/>
  <c r="M98" i="1" s="1"/>
  <c r="M95" i="1"/>
  <c r="F16" i="1" l="1"/>
  <c r="L16" i="1" s="1"/>
  <c r="M16" i="1" s="1"/>
  <c r="F15" i="1"/>
  <c r="J15" i="1" s="1"/>
  <c r="M15" i="1" s="1"/>
  <c r="F13" i="1"/>
  <c r="L13" i="1" s="1"/>
  <c r="M13" i="1" s="1"/>
  <c r="F12" i="1"/>
  <c r="J12" i="1" s="1"/>
  <c r="M12" i="1" s="1"/>
  <c r="F128" i="1"/>
  <c r="H128" i="1" s="1"/>
  <c r="M128" i="1" s="1"/>
  <c r="F127" i="1"/>
  <c r="H127" i="1" s="1"/>
  <c r="M127" i="1" s="1"/>
  <c r="F126" i="1"/>
  <c r="L126" i="1" s="1"/>
  <c r="F125" i="1"/>
  <c r="J125" i="1" s="1"/>
  <c r="M125" i="1" s="1"/>
  <c r="F39" i="1"/>
  <c r="L39" i="1" s="1"/>
  <c r="M39" i="1" s="1"/>
  <c r="F37" i="1"/>
  <c r="F38" i="1" s="1"/>
  <c r="J38" i="1" s="1"/>
  <c r="M38" i="1" s="1"/>
  <c r="F36" i="1"/>
  <c r="J36" i="1" s="1"/>
  <c r="M36" i="1" s="1"/>
  <c r="H271" i="1" l="1"/>
  <c r="L271" i="1"/>
  <c r="J271" i="1"/>
  <c r="M126" i="1"/>
  <c r="M271" i="1" l="1"/>
  <c r="M272" i="1"/>
  <c r="M273" i="1" l="1"/>
  <c r="M274" i="1" s="1"/>
  <c r="M275" i="1" s="1"/>
  <c r="M276" i="1" l="1"/>
  <c r="M277" i="1" s="1"/>
  <c r="M278" i="1" l="1"/>
  <c r="M279" i="1" s="1"/>
  <c r="M280" i="1" s="1"/>
  <c r="M281" i="1" s="1"/>
  <c r="I8" i="4" l="1"/>
  <c r="I12" i="4" s="1"/>
</calcChain>
</file>

<file path=xl/sharedStrings.xml><?xml version="1.0" encoding="utf-8"?>
<sst xmlns="http://schemas.openxmlformats.org/spreadsheetml/2006/main" count="1184" uniqueCount="489">
  <si>
    <t xml:space="preserve">                                   Sedgenilia:</t>
  </si>
  <si>
    <t>lari</t>
  </si>
  <si>
    <t>NN</t>
  </si>
  <si>
    <t>საფუძველი</t>
  </si>
  <si>
    <t>samuSaoს დასახელება</t>
  </si>
  <si>
    <t>ganz.</t>
  </si>
  <si>
    <t>raodenoba</t>
  </si>
  <si>
    <t>masala</t>
  </si>
  <si>
    <t>xelfasi</t>
  </si>
  <si>
    <t>meqanizmebi da transporti</t>
  </si>
  <si>
    <t>jami</t>
  </si>
  <si>
    <t>norm. erT.</t>
  </si>
  <si>
    <t>sul</t>
  </si>
  <si>
    <t>erT. fasi</t>
  </si>
  <si>
    <t xml:space="preserve"> </t>
  </si>
  <si>
    <t>1</t>
  </si>
  <si>
    <t>7</t>
  </si>
  <si>
    <t>I.დემონტაჟის სამუშაოები</t>
  </si>
  <si>
    <t>მ2</t>
  </si>
  <si>
    <t>შრომის დანახარჯები</t>
  </si>
  <si>
    <t>კაც/სთ</t>
  </si>
  <si>
    <t>სხვა მანქანა</t>
  </si>
  <si>
    <t>ლარი</t>
  </si>
  <si>
    <t>2</t>
  </si>
  <si>
    <t>3</t>
  </si>
  <si>
    <t>მ3</t>
  </si>
  <si>
    <t>4</t>
  </si>
  <si>
    <t>5</t>
  </si>
  <si>
    <t>სხვა მანქანები</t>
  </si>
  <si>
    <t>სხვა მასალა</t>
  </si>
  <si>
    <t>მანქანები</t>
  </si>
  <si>
    <t>ც</t>
  </si>
  <si>
    <t>46-32-3</t>
  </si>
  <si>
    <t>46-32-2</t>
  </si>
  <si>
    <t>მ</t>
  </si>
  <si>
    <t>საბაზრო</t>
  </si>
  <si>
    <t>რ 21-87</t>
  </si>
  <si>
    <t>შენობის გასუფთავება საამშენებლო ნაგვისაგან</t>
  </si>
  <si>
    <t>ტ</t>
  </si>
  <si>
    <t>ენ.გ. 1-22-1</t>
  </si>
  <si>
    <t>ნაგვის დატვირთვა ავტოთვითმცლელზე</t>
  </si>
  <si>
    <t>საამშენებლო ნაგვის ტრანსპორტირება 10 კმ-ზე</t>
  </si>
  <si>
    <t>II. საამშენებლო სარემონტო სამუშაოები</t>
  </si>
  <si>
    <t>kac/sT</t>
  </si>
  <si>
    <t>კგ</t>
  </si>
  <si>
    <t>კ/სთ</t>
  </si>
  <si>
    <t>ცალი</t>
  </si>
  <si>
    <t>სხვა მასალები</t>
  </si>
  <si>
    <t>საფითხნი</t>
  </si>
  <si>
    <t xml:space="preserve">       ГЭСН      10-05-011-02</t>
  </si>
  <si>
    <t>"პერფორატორი"</t>
  </si>
  <si>
    <t>მანქ/სთ</t>
  </si>
  <si>
    <t>"შურუპი" თვითმჭრელი 3.5/9.5 მმ</t>
  </si>
  <si>
    <t>"შურუპი" თვითმჭრელი 3.5/25 მმ</t>
  </si>
  <si>
    <t>დუბელის ლურსმანი   6/39 მმ</t>
  </si>
  <si>
    <t>დუბელი შურუპით 6/35 მმ</t>
  </si>
  <si>
    <t xml:space="preserve">შემამჭიდროვებელი ლენტა </t>
  </si>
  <si>
    <t xml:space="preserve">პროფილი მიმმართველი </t>
  </si>
  <si>
    <t>ჭერის პროფილი 60/27/0.6</t>
  </si>
  <si>
    <t>პროფილის საკიდი 60*27 მმ</t>
  </si>
  <si>
    <t>პროფილების შემაერთებელი</t>
  </si>
  <si>
    <t>პროფილის დამაგრძელებელი 60*27 მმ</t>
  </si>
  <si>
    <t>შეკიდულის დამჭერი</t>
  </si>
  <si>
    <t>15-168-4</t>
  </si>
  <si>
    <t>შრომის დანახარჯი</t>
  </si>
  <si>
    <t>შრომითი დანახარჯები</t>
  </si>
  <si>
    <t>გრძ.მ.</t>
  </si>
  <si>
    <t>11-8-1-2</t>
  </si>
  <si>
    <t xml:space="preserve">შრომის დანახარჯები </t>
  </si>
  <si>
    <t xml:space="preserve">სხვა მანქანა </t>
  </si>
  <si>
    <t>ცემენტის ხსნარი მ-200</t>
  </si>
  <si>
    <t>SromiTi resursebi</t>
  </si>
  <si>
    <t>manqanebi</t>
  </si>
  <si>
    <t>sxva xarjebi</t>
  </si>
  <si>
    <t>მასალების ტრანსპორტირება</t>
  </si>
  <si>
    <t>ჯამი</t>
  </si>
  <si>
    <t>სრფ 13</t>
  </si>
  <si>
    <t>c</t>
  </si>
  <si>
    <t>ზედდებული ხარჯები</t>
  </si>
  <si>
    <t>გეგმიური დაგროვება</t>
  </si>
  <si>
    <t>Tavi I-Zalovani da Sida el. momarageba</t>
  </si>
  <si>
    <t>8-89-1</t>
  </si>
  <si>
    <t>კომპ.</t>
  </si>
  <si>
    <t xml:space="preserve">Sromis danaxarjebi  </t>
  </si>
  <si>
    <t>მატერიალური რესურსი:</t>
  </si>
  <si>
    <t>gamanawilebeli faris montaJi</t>
  </si>
  <si>
    <t>8-525-2</t>
  </si>
  <si>
    <t>მიმღებ-გამანაწილებელი მოწყობილობის ავტომატების მონტაჟი</t>
  </si>
  <si>
    <t xml:space="preserve">შრომითი დანახარჯები </t>
  </si>
  <si>
    <t>ავტომატური ამომრთველი MCB 3P 63A</t>
  </si>
  <si>
    <t>ავტომატური ამომრთველი MCB 3P 32A</t>
  </si>
  <si>
    <t>ავტომატური ამომრთველი MCB 1P 32A</t>
  </si>
  <si>
    <t>ავტომატური ამომრთველი MCB 1P 16A</t>
  </si>
  <si>
    <r>
      <t xml:space="preserve">დიფერენციალური გაჟონვის რელე </t>
    </r>
    <r>
      <rPr>
        <sz val="10"/>
        <color theme="1"/>
        <rFont val="Calibri"/>
        <family val="2"/>
        <scheme val="minor"/>
      </rPr>
      <t>AC 63/ 30mA</t>
    </r>
  </si>
  <si>
    <t>8-599-5</t>
  </si>
  <si>
    <t>ც.</t>
  </si>
  <si>
    <t>პროექტი</t>
  </si>
  <si>
    <t>21-23-7</t>
  </si>
  <si>
    <t>rozetebis (damiwebiT) montaJi</t>
  </si>
  <si>
    <t>rozeti erTiani (damiwebiT)</t>
  </si>
  <si>
    <t>21-23-2</t>
  </si>
  <si>
    <t>CamrTvelebis montaJi</t>
  </si>
  <si>
    <t>erTpolusiani CamrTveli</t>
  </si>
  <si>
    <t>orpolusiani CamrTveli</t>
  </si>
  <si>
    <t>21-18-1.</t>
  </si>
  <si>
    <t>სპილენძის სადენebიs montaJi</t>
  </si>
  <si>
    <t>პროექ.</t>
  </si>
  <si>
    <t>samontaJo gamanawilebeli kolofi</t>
  </si>
  <si>
    <r>
      <rPr>
        <sz val="10"/>
        <color theme="1"/>
        <rFont val="Arial"/>
        <family val="2"/>
        <charset val="204"/>
      </rPr>
      <t>NYM</t>
    </r>
    <r>
      <rPr>
        <sz val="10"/>
        <color theme="1"/>
        <rFont val="AcadMtavr"/>
      </rPr>
      <t>-3X2,5</t>
    </r>
  </si>
  <si>
    <t>jami Tavi I</t>
  </si>
  <si>
    <t>zednadebi xarjebi xelfasidan</t>
  </si>
  <si>
    <t>jami Tavi</t>
  </si>
  <si>
    <t>gegmiuri mogeba</t>
  </si>
  <si>
    <t xml:space="preserve">jami </t>
  </si>
  <si>
    <t>გაუთვალისწინებელი ხარჯები</t>
  </si>
  <si>
    <t>დღგ</t>
  </si>
  <si>
    <t>კრებსითი უწყისი</t>
  </si>
  <si>
    <t>№</t>
  </si>
  <si>
    <t>ხარჯთაღრიცხვის ნომერი</t>
  </si>
  <si>
    <t>სამუშაოს და ხარჯების დასახელება</t>
  </si>
  <si>
    <t>განზომილების ერთეული</t>
  </si>
  <si>
    <t>შრომის გადახდის საშუალება                  ათ. ლარებში</t>
  </si>
  <si>
    <t xml:space="preserve">სამშენებლო სამუშაოები </t>
  </si>
  <si>
    <t>სამონტაჟო სამუშაოები</t>
  </si>
  <si>
    <t>დანადგარებზე, ავეჯსა და ინვენტარზე</t>
  </si>
  <si>
    <t>სხვადასხვა ხარჯები</t>
  </si>
  <si>
    <t>სულ</t>
  </si>
  <si>
    <t>ხარჯთ №1</t>
  </si>
  <si>
    <t>ხარჯთ №2</t>
  </si>
  <si>
    <t>3. კარ-ფანჯრების მოწყობა</t>
  </si>
  <si>
    <t xml:space="preserve">10-20-1 </t>
  </si>
  <si>
    <t>ხარჯთაღრიცხვა #1</t>
  </si>
  <si>
    <t>გრძ/მ</t>
  </si>
  <si>
    <t>xarjTaRricxva #3</t>
  </si>
  <si>
    <t>ხარჯთ №3</t>
  </si>
  <si>
    <r>
      <t>m</t>
    </r>
    <r>
      <rPr>
        <vertAlign val="superscript"/>
        <sz val="11"/>
        <rFont val="AcadNusx"/>
      </rPr>
      <t>2</t>
    </r>
  </si>
  <si>
    <t>ცემენტის ხსნარი 1:3</t>
  </si>
  <si>
    <t>46-15-2</t>
  </si>
  <si>
    <t>შენობაში შიგნითა კედლებიდან ნალესის მოხსნა</t>
  </si>
  <si>
    <t>6</t>
  </si>
  <si>
    <t>46-30-2</t>
  </si>
  <si>
    <t>8</t>
  </si>
  <si>
    <t>წყალემულსიის საღებავი რეცხვადი</t>
  </si>
  <si>
    <t xml:space="preserve">მდფ-ს კარის ბლოკების მოწყობა </t>
  </si>
  <si>
    <t>15-55-9</t>
  </si>
  <si>
    <t>სრფ 12-276</t>
  </si>
  <si>
    <t xml:space="preserve">ხსნარი ტუმბოს </t>
  </si>
  <si>
    <t>15-168-3</t>
  </si>
  <si>
    <t>15-14-1</t>
  </si>
  <si>
    <t>კედლებზე კერამიკული ფილების მოწყობა</t>
  </si>
  <si>
    <t>მოჭიქული ფილები (კაფელი)</t>
  </si>
  <si>
    <t>წებო პვა</t>
  </si>
  <si>
    <t xml:space="preserve">10-13-1 </t>
  </si>
  <si>
    <t>სრფ 9.3-6</t>
  </si>
  <si>
    <t>ცემენტის მჭიმი 50 მმ</t>
  </si>
  <si>
    <t xml:space="preserve"> 11-3-1</t>
  </si>
  <si>
    <t xml:space="preserve">linokromis mowyoba pirveli fena </t>
  </si>
  <si>
    <t>linokromi pirveli fenisaTvis uqviSo</t>
  </si>
  <si>
    <t>mastika</t>
  </si>
  <si>
    <t>t</t>
  </si>
  <si>
    <t xml:space="preserve"> 11-3-2</t>
  </si>
  <si>
    <t xml:space="preserve">linokromis mowyoba meore fena </t>
  </si>
  <si>
    <t>linokromi meore fenisaTvis qviSiani</t>
  </si>
  <si>
    <t>11-30-6</t>
  </si>
  <si>
    <t xml:space="preserve">კერამო-გრანიტის იატაკის მოწყობა </t>
  </si>
  <si>
    <t>წებოცემენტი წყალმდეგი ყინვაგამძლე</t>
  </si>
  <si>
    <t>4.იატაკების მოწყობისა და მოპირკეთების სამუშაოები</t>
  </si>
  <si>
    <t>Sida el.samontaJo samuSaoebi</t>
  </si>
  <si>
    <t xml:space="preserve">მეტალოპლასმასის ფანჯარა </t>
  </si>
  <si>
    <t xml:space="preserve">მეტლახის იატაკის მოწყობა </t>
  </si>
  <si>
    <t>გოფრირებული მილი (ცეცხლგამძლე) დ-26მმ</t>
  </si>
  <si>
    <t>წყალემულსიური საღებავი რეცხვადი</t>
  </si>
  <si>
    <t>მეტლახის იატაკის ფილა ხაოიანი</t>
  </si>
  <si>
    <t>კერამო-გრანიტის ფილა ხაოიანი</t>
  </si>
  <si>
    <t>თაბაშირმუყაოს  ფილა ნესტგამძლე სისქით9,5მმ</t>
  </si>
  <si>
    <t>სრფ 9.1-4</t>
  </si>
  <si>
    <t>ინსპექტირებული</t>
  </si>
  <si>
    <t xml:space="preserve">კარის ბლოკის დემონტაჟი </t>
  </si>
  <si>
    <t>ფანჯრის ბლოკების დემონტაჟი</t>
  </si>
  <si>
    <t xml:space="preserve">  34-59-7;      34-61-1</t>
  </si>
  <si>
    <t>შეკიდული ჭერის მოწყობა პლასტიკატით (ლითონის კარკასზე)</t>
  </si>
  <si>
    <t>პლასტიკატის შეკიდული ჭერი</t>
  </si>
  <si>
    <t xml:space="preserve">სხვა მასალა </t>
  </si>
  <si>
    <t>შეკიდული ჭერის მოწყობა ამსტრონგის ფილებით (ლითონის კარკასზე)</t>
  </si>
  <si>
    <t>სრფ 9.1-17</t>
  </si>
  <si>
    <t>სრფ 9.1-33</t>
  </si>
  <si>
    <t>ამსტრონგის ფილები (ლითონის კარკასზე) 600*600*10მმ</t>
  </si>
  <si>
    <t>სრფ 3.4-76</t>
  </si>
  <si>
    <t xml:space="preserve">კედლების გალესვა ქვიშა-ცემენტის ხსნარით                  </t>
  </si>
  <si>
    <t xml:space="preserve">კედლების შეღებვა წყალემულსიური საღებავით ორჯერ </t>
  </si>
  <si>
    <t>სრფ 3.4-112</t>
  </si>
  <si>
    <t>მეტალოპლასტმასის ფანჯრა ფერადი სისქით 6სმ (შავი)</t>
  </si>
  <si>
    <t>სრფ 3.3-6</t>
  </si>
  <si>
    <t>11-27-6</t>
  </si>
  <si>
    <t xml:space="preserve">ლამინირებული პარკეტის იატაკის მოწყობა პლინტუსის გათვალისწინებით </t>
  </si>
  <si>
    <t>ღრუბელი სისქით 2-3მმ.</t>
  </si>
  <si>
    <t>ლამინირებული პლინტუსი (შიდა და გარე კუთხეების ჩათვლით)</t>
  </si>
  <si>
    <t>7-58-4</t>
  </si>
  <si>
    <t>ალუმინის მოაჯირის შემინულის მოწყობა  სახელურით</t>
  </si>
  <si>
    <t>ცემენტი მ-500</t>
  </si>
  <si>
    <t>7-58-4 მის</t>
  </si>
  <si>
    <t>არსებული ლითონის მოაჯირის დემონტაჟი (დამკვეთის მითითებულ ადგილზე დასაწყობებით)</t>
  </si>
  <si>
    <t>შემყვან გამანაწილებელი კარადა plastmasis 8 modulze</t>
  </si>
  <si>
    <t>სრფ. 7.12-332</t>
  </si>
  <si>
    <r>
      <t>ამსტრონგის</t>
    </r>
    <r>
      <rPr>
        <b/>
        <sz val="10"/>
        <rFont val="Arial"/>
        <family val="2"/>
      </rPr>
      <t xml:space="preserve">  LED </t>
    </r>
    <r>
      <rPr>
        <b/>
        <sz val="10"/>
        <rFont val="AcadNusx"/>
      </rPr>
      <t xml:space="preserve">sanaTi ოთხ სანათიანი </t>
    </r>
    <r>
      <rPr>
        <b/>
        <sz val="10"/>
        <rFont val="Arial"/>
        <family val="2"/>
      </rPr>
      <t>მონტაჟი</t>
    </r>
  </si>
  <si>
    <r>
      <rPr>
        <sz val="10"/>
        <color theme="1"/>
        <rFont val="Arial"/>
        <family val="2"/>
        <charset val="204"/>
      </rPr>
      <t>NYM</t>
    </r>
    <r>
      <rPr>
        <sz val="10"/>
        <color theme="1"/>
        <rFont val="AcadMtavr"/>
      </rPr>
      <t>-2X1,5</t>
    </r>
  </si>
  <si>
    <t>Senobis keTilmowyoba</t>
  </si>
  <si>
    <t>xarjTaRricxva #2</t>
  </si>
  <si>
    <t>სრფ 4-1</t>
  </si>
  <si>
    <t>saxanZro usafrTxoebis montaJis samuSaoebi</t>
  </si>
  <si>
    <t>xarjTaRricxva #4</t>
  </si>
  <si>
    <t>საკომუნიკაციო კარადა სუსტი დენის ქსელისათვის</t>
  </si>
  <si>
    <t>საკომუნიკაციო კარადა საერთო სუსტი დენის ქსელისათვის</t>
  </si>
  <si>
    <t>8-123-7</t>
  </si>
  <si>
    <t>აკუმულატორის მონტაჟი</t>
  </si>
  <si>
    <t>12 ვოლტი 7 ამპერი - სამისამართო სახანძრო პანელთან თავსებადი</t>
  </si>
  <si>
    <t>GSM დამრეკის მონტაჟი</t>
  </si>
  <si>
    <t>GSM დამრეკი (6 უკაბელო ზონები და 4 სადენიანი ზონები)</t>
  </si>
  <si>
    <t>10-54-7</t>
  </si>
  <si>
    <t>კაბელის  JYTY2x2x0,8 მონტაჟი და ღირებულება</t>
  </si>
  <si>
    <t>კაბელი JYTY2x2x0,8 (სახანძრო)</t>
  </si>
  <si>
    <t>10-743-3</t>
  </si>
  <si>
    <t>სახანძრო დეტექტორების მონტაჟი</t>
  </si>
  <si>
    <t>სახანძრო დეტექტორი (კვამლის)</t>
  </si>
  <si>
    <t>10-744-6</t>
  </si>
  <si>
    <t>ხმოვანი სიგნალი (სირენა)</t>
  </si>
  <si>
    <t>10-743-12</t>
  </si>
  <si>
    <t>განგაშის ღილაკი</t>
  </si>
  <si>
    <t>სრფ 11-71</t>
  </si>
  <si>
    <t>სასიგნალო ღილაკი</t>
  </si>
  <si>
    <t>8-594-1</t>
  </si>
  <si>
    <t>საევაკუაციო სანათი, აკუმლიატორით და დამტენით, 10w.</t>
  </si>
  <si>
    <t xml:space="preserve">ჯამი </t>
  </si>
  <si>
    <t>zednadebi xarjebi ხელფასიდან</t>
  </si>
  <si>
    <t>mogeba</t>
  </si>
  <si>
    <t xml:space="preserve">სულ ჯამი </t>
  </si>
  <si>
    <t>სრფ 11-19</t>
  </si>
  <si>
    <t>სრფ 11-57</t>
  </si>
  <si>
    <t>საევაკუაციო სანათის მონტაჟი</t>
  </si>
  <si>
    <t>მდფ-ს კარები ყრუ მოწყობილობებით (მაღალი ხარისხის ნესტგამძლე)</t>
  </si>
  <si>
    <t>ლამინირებული პარკეტი AC 5/33+ სისქით 10სმ(გერმანია)</t>
  </si>
  <si>
    <t>სრფ 4-106</t>
  </si>
  <si>
    <t>9</t>
  </si>
  <si>
    <t>10</t>
  </si>
  <si>
    <t>dRg</t>
  </si>
  <si>
    <t>ხარჯთ №4</t>
  </si>
  <si>
    <t>სრფ 12-297</t>
  </si>
  <si>
    <t>სრფ 9.1-59</t>
  </si>
  <si>
    <t>სრფ 9.1-38</t>
  </si>
  <si>
    <t>სრფ 9.1-50</t>
  </si>
  <si>
    <t>სრფ 9.1-47</t>
  </si>
  <si>
    <t>სრფ 9.1-52</t>
  </si>
  <si>
    <t>სრფ 9.4-4</t>
  </si>
  <si>
    <t>სრფ 9.4-11</t>
  </si>
  <si>
    <t>სრფ 3.4-78</t>
  </si>
  <si>
    <t>სრფ 3.4-44</t>
  </si>
  <si>
    <t>სრფ 3.1-394</t>
  </si>
  <si>
    <t>სრფ 3.6-2</t>
  </si>
  <si>
    <t>სრფ 3.4-114</t>
  </si>
  <si>
    <t>სრფ 3.1-392</t>
  </si>
  <si>
    <t>სრფ 3.2-23</t>
  </si>
  <si>
    <t>სრფ 3.2-25</t>
  </si>
  <si>
    <t>სრფ 3.1-348</t>
  </si>
  <si>
    <t>სრფ. 3.1-218</t>
  </si>
  <si>
    <t>სრფ 3.6-1</t>
  </si>
  <si>
    <t>სრფ 4-109</t>
  </si>
  <si>
    <t>სრფ 3.1-205</t>
  </si>
  <si>
    <t>7-12-72</t>
  </si>
  <si>
    <t>7-12-69</t>
  </si>
  <si>
    <t>7-12-59</t>
  </si>
  <si>
    <t>7-12-58</t>
  </si>
  <si>
    <t>სრფ. 7.12-202</t>
  </si>
  <si>
    <t>სრფ. 7.12-234</t>
  </si>
  <si>
    <t>სრფ. 7.12-259</t>
  </si>
  <si>
    <t>სრფ. 7.12-260</t>
  </si>
  <si>
    <t>სრფ. 7.12-353</t>
  </si>
  <si>
    <t>სრფ. 7.12-362</t>
  </si>
  <si>
    <t>სრფ 4-128</t>
  </si>
  <si>
    <t>სრფ 11-62</t>
  </si>
  <si>
    <t>სრფ 11-67</t>
  </si>
  <si>
    <t>სრფ 11-73</t>
  </si>
  <si>
    <t>სრფ 1.11-13</t>
  </si>
  <si>
    <t>სრფ 1.11-9</t>
  </si>
  <si>
    <t>დაბა ლენტეხში აღმაშენებლის ქუჩაზე ადმინისტრაციული შენობის რეაბილიტაციის</t>
  </si>
  <si>
    <t>ფასადის კედლებიდან ნალესის მოხსნა</t>
  </si>
  <si>
    <t xml:space="preserve">იატაკის დემონტაჟი </t>
  </si>
  <si>
    <t xml:space="preserve">ჭერის მოწყობა თაბაშირ მუყაოს ფილებით </t>
  </si>
  <si>
    <t>8-15-1</t>
  </si>
  <si>
    <t>ცემენტის ხსნარი მ100</t>
  </si>
  <si>
    <t>ბლოკი (40*20*20) სმ</t>
  </si>
  <si>
    <t>ლარიı</t>
  </si>
  <si>
    <t>1.შიდა კედლების მოწყობისა და მოპირკეთების სამუშაოები</t>
  </si>
  <si>
    <t>2. ჭერების მოწყობა</t>
  </si>
  <si>
    <t>ბლოკი (40*20*10) სმ</t>
  </si>
  <si>
    <t>სრფ 3.1-385</t>
  </si>
  <si>
    <t>სრფ 3.1-38</t>
  </si>
  <si>
    <t>სრფ 3.1-43</t>
  </si>
  <si>
    <t>46-16-3</t>
  </si>
  <si>
    <t xml:space="preserve">კარის ბლოკების მოსაწყობად ღიობების გამოღება 1*2,35მ*0,4მ*2ც </t>
  </si>
  <si>
    <t>კარის ღიობების გამოშენება მცირე ბლოკებით (40*20*20)-ზე 1*2,35მ*3ც  ფანჯრის ღიობის დატოვებით 0,5*0,5მ*1ც</t>
  </si>
  <si>
    <t>ფანჯრის ღიობების გამოშენება მცირე ბლოკებით (40*20*20)-ზე 1,8*1,765მ*1ც ფანჯრის ღიობის დატოვებით 0,5*0,5მ*1ც</t>
  </si>
  <si>
    <t xml:space="preserve">ფანჯრის ბლოკების მოსაწყობად ღიობების გამოღება 0,5*0,5მ*0,4მ*4ც </t>
  </si>
  <si>
    <t xml:space="preserve">კედლების წყობა მცირე ზომის ბლოკებით (40*20*10)-ზე </t>
  </si>
  <si>
    <t>ჭერების დამუშავემა ფითხით და შეღებვა წყალემულსიური საღებავით ორჯერ კიბის მარშის და ბაქნების ძირების ჩათვლით</t>
  </si>
  <si>
    <t>სრფ 3.4-45</t>
  </si>
  <si>
    <t>მეტალოპლასმასის კარის ბლოკების მოწყობა sapirfareSoebSi</t>
  </si>
  <si>
    <t>სრფ 4-87</t>
  </si>
  <si>
    <t xml:space="preserve">მეტალოპლასმასის კარები ყრუ მოწყობილობებით </t>
  </si>
  <si>
    <t>სრფ 9.3-7</t>
  </si>
  <si>
    <t>9-14-5</t>
  </si>
  <si>
    <t xml:space="preserve">Sromis danaxarjebi </t>
  </si>
  <si>
    <t>kac.-sT</t>
  </si>
  <si>
    <t>amwe 3 t</t>
  </si>
  <si>
    <t>manq.-sT</t>
  </si>
  <si>
    <t>eleqtrojalambari 3 t</t>
  </si>
  <si>
    <t>m2</t>
  </si>
  <si>
    <t>sxva masala</t>
  </si>
  <si>
    <t>Savi izoaluminis Seminuli karis montaJi</t>
  </si>
  <si>
    <t>Savi izoaluminis kari თერმოსისტემით</t>
  </si>
  <si>
    <t>სრფ 1.13-6</t>
  </si>
  <si>
    <t>სრფ 12-35</t>
  </si>
  <si>
    <t>სრფ 12-79</t>
  </si>
  <si>
    <t>ალუმინის მოაჯირი შემინული სახელურით  (8Х1)</t>
  </si>
  <si>
    <t>15-60-1</t>
  </si>
  <si>
    <t>ფასადიდან  კედლების მაღალხარისხოვანი ლესვა</t>
  </si>
  <si>
    <t>ბადე ბათქაშის</t>
  </si>
  <si>
    <t>სამაგრები</t>
  </si>
  <si>
    <t>რ11-161-4</t>
  </si>
  <si>
    <t xml:space="preserve">ფასადის კედლების დაშხეფვა ცემენტის ხსნარით                  </t>
  </si>
  <si>
    <t>ცემენტის ხსნარი 1:1</t>
  </si>
  <si>
    <t>15-156-2</t>
  </si>
  <si>
    <t xml:space="preserve">ფასადის კედლების და კარნიზების შეღებვა საფასადე საღებავით ორჯერ   (ფერდოების ჩათვლით)             </t>
  </si>
  <si>
    <t>ფასადის საღებავი</t>
  </si>
  <si>
    <t>სრფ 1.10-100</t>
  </si>
  <si>
    <t>სრფ 1.11-30</t>
  </si>
  <si>
    <t>სრფ 3.4-49</t>
  </si>
  <si>
    <t>არსებული dazianebuli  კიბეების შეცვლა</t>
  </si>
  <si>
    <t>კიბეები მოზაიკის</t>
  </si>
  <si>
    <r>
      <rPr>
        <b/>
        <sz val="10"/>
        <rFont val="Arial"/>
        <family val="2"/>
      </rPr>
      <t xml:space="preserve">LED </t>
    </r>
    <r>
      <rPr>
        <b/>
        <sz val="10"/>
        <rFont val="AcadNusx"/>
      </rPr>
      <t xml:space="preserve">sanaTi ჭერის 24 vt </t>
    </r>
    <r>
      <rPr>
        <b/>
        <sz val="10"/>
        <rFont val="Arial"/>
        <family val="2"/>
      </rPr>
      <t>მონტაჟი</t>
    </r>
  </si>
  <si>
    <r>
      <rPr>
        <sz val="10"/>
        <rFont val="Arial"/>
        <family val="2"/>
      </rPr>
      <t xml:space="preserve">LED </t>
    </r>
    <r>
      <rPr>
        <sz val="10"/>
        <rFont val="AcadNusx"/>
      </rPr>
      <t>sanaTi 24 vt ჭერის</t>
    </r>
  </si>
  <si>
    <t>ამსტრონგის  LED sanaTi ოთხ სანათიანი</t>
  </si>
  <si>
    <r>
      <rPr>
        <sz val="10"/>
        <color theme="1"/>
        <rFont val="Arial"/>
        <family val="2"/>
        <charset val="204"/>
      </rPr>
      <t>NYM</t>
    </r>
    <r>
      <rPr>
        <sz val="10"/>
        <color theme="1"/>
        <rFont val="AcadMtavr"/>
      </rPr>
      <t>-3X6</t>
    </r>
  </si>
  <si>
    <t>სრფ. 7.3-164</t>
  </si>
  <si>
    <t>სრფ. 7.3-169</t>
  </si>
  <si>
    <t>სრფ. 7.3-180</t>
  </si>
  <si>
    <t>saxuravis mowyobis</t>
  </si>
  <si>
    <t>#</t>
  </si>
  <si>
    <t>safuZveli</t>
  </si>
  <si>
    <t>s a m u S a o s d a  s a x e l e b a</t>
  </si>
  <si>
    <t>normatiuli resursi</t>
  </si>
  <si>
    <t>samSeneblo meqanizmebi</t>
  </si>
  <si>
    <t>erTeulze</t>
  </si>
  <si>
    <t>erT.</t>
  </si>
  <si>
    <t>fasi</t>
  </si>
  <si>
    <t>1'</t>
  </si>
  <si>
    <t>2'</t>
  </si>
  <si>
    <t>3'</t>
  </si>
  <si>
    <t>4'</t>
  </si>
  <si>
    <t>5'</t>
  </si>
  <si>
    <t>6'</t>
  </si>
  <si>
    <t>7'</t>
  </si>
  <si>
    <t>8'</t>
  </si>
  <si>
    <t>9'</t>
  </si>
  <si>
    <t>10'</t>
  </si>
  <si>
    <t>11'</t>
  </si>
  <si>
    <t>12'</t>
  </si>
  <si>
    <t>13'</t>
  </si>
  <si>
    <t>demontaJis samuSaoebi</t>
  </si>
  <si>
    <t>saxuravis demontaJi</t>
  </si>
  <si>
    <t>46-28-3</t>
  </si>
  <si>
    <t>moixsnas dazianebuli buruli დასაწყობებით დამკვეთის მითითებულ ადგილზე</t>
  </si>
  <si>
    <r>
      <t>m</t>
    </r>
    <r>
      <rPr>
        <b/>
        <vertAlign val="superscript"/>
        <sz val="11"/>
        <rFont val="AcadNusx"/>
      </rPr>
      <t>2</t>
    </r>
  </si>
  <si>
    <t>montaJis samuSaoebi</t>
  </si>
  <si>
    <t>saxuravis montaJi</t>
  </si>
  <si>
    <t xml:space="preserve">saxuravis dazianebuli xis konstruqciebis Secvla-mowyoba </t>
  </si>
  <si>
    <r>
      <t>m</t>
    </r>
    <r>
      <rPr>
        <b/>
        <vertAlign val="superscript"/>
        <sz val="11"/>
        <rFont val="AcadNusx"/>
      </rPr>
      <t>3</t>
    </r>
  </si>
  <si>
    <t xml:space="preserve"> 10-11</t>
  </si>
  <si>
    <t xml:space="preserve">xis masala </t>
  </si>
  <si>
    <t>kub.m.</t>
  </si>
  <si>
    <t>lursmani</t>
  </si>
  <si>
    <t>kg</t>
  </si>
  <si>
    <t>antiseptikuri pasta</t>
  </si>
  <si>
    <t>სრფ 1-1</t>
  </si>
  <si>
    <t>მავთული გლინულა დ-6მმ</t>
  </si>
  <si>
    <t>ხის ფენილის მოწყობა (ჩამატება)</t>
  </si>
  <si>
    <t xml:space="preserve"> 10-10-2 მის</t>
  </si>
  <si>
    <t>xis masala 25-30მმ</t>
  </si>
  <si>
    <t>10-37-3</t>
  </si>
  <si>
    <t xml:space="preserve">ხის  მოლარტყვის ცეცხლდაცვა </t>
  </si>
  <si>
    <t>ფოსფორმჟავა ამონიუმი</t>
  </si>
  <si>
    <t>ამონიუმის სულფატი</t>
  </si>
  <si>
    <t>ნავთის კონტაქტი</t>
  </si>
  <si>
    <t>10-38-3</t>
  </si>
  <si>
    <t>ხის  მოლარტყვის ანტისეპტირება</t>
  </si>
  <si>
    <t xml:space="preserve">ანტისეპტიკური </t>
  </si>
  <si>
    <t>gam 12-6-2</t>
  </si>
  <si>
    <t>burulis mowyoba ფერადი Tunuqis profnastiliT (ფერი შეთანხმდეს დამკვეთთან)</t>
  </si>
  <si>
    <t>სრფ 1.5-10</t>
  </si>
  <si>
    <t>TviTmWreli (Surupi)</t>
  </si>
  <si>
    <t xml:space="preserve">manqanebi </t>
  </si>
  <si>
    <t xml:space="preserve"> jami</t>
  </si>
  <si>
    <t>masalebis transportireba</t>
  </si>
  <si>
    <t xml:space="preserve">zednadebi xarjebi </t>
  </si>
  <si>
    <t xml:space="preserve">gegmiuri mogeba </t>
  </si>
  <si>
    <t>gauTvaliswinebeli xarjebi</t>
  </si>
  <si>
    <t>saxuravis mowyobiს სამუშაოები</t>
  </si>
  <si>
    <t>სრფ 1.11-1</t>
  </si>
  <si>
    <t>ფერადი Tunuqis profnastili 0,47-0,5mm</t>
  </si>
  <si>
    <t>ფერადი Tunuqis furceli 0,5mm (კეხისათვის)</t>
  </si>
  <si>
    <t>სრფ 1.5-38</t>
  </si>
  <si>
    <t>8-22-2</t>
  </si>
  <si>
    <t xml:space="preserve">გარე ხარაჩოს მოწყობა შემდგომი დემონტაჟით </t>
  </si>
  <si>
    <t>ხარაჩოს ლითონის ელემენტები</t>
  </si>
  <si>
    <t>ხარაჩოს ხის ელემენტები</t>
  </si>
  <si>
    <t>სრფ 1.10-109</t>
  </si>
  <si>
    <t>ფენილი ფიცრის ფარი 40მმ</t>
  </si>
  <si>
    <t xml:space="preserve">                                  შეადგინა      ი. ჭიღლაძე</t>
  </si>
  <si>
    <t xml:space="preserve"> შეადგინა    ი. ჭიღლაძე</t>
  </si>
  <si>
    <t xml:space="preserve">                                  შეადგინა    ი. ჭიღლაძე</t>
  </si>
  <si>
    <t xml:space="preserve">            შეადგინა    ი. ჭიღლაძე</t>
  </si>
  <si>
    <t>16-6-2</t>
  </si>
  <si>
    <t>sakanalizacio plastmasis milebis damontaJeba 100 mm</t>
  </si>
  <si>
    <t>grZ.m.</t>
  </si>
  <si>
    <t>k/sT</t>
  </si>
  <si>
    <t xml:space="preserve">სხვა მანქანა  </t>
  </si>
  <si>
    <t>სრფ 2.9-28</t>
  </si>
  <si>
    <t>პლასმასის მილი დ=100მმ</t>
  </si>
  <si>
    <t>16-6-1</t>
  </si>
  <si>
    <t>sakanalizacio plastmasis milebis damontaJeba 50 mm</t>
  </si>
  <si>
    <t>სრფ 2.9-8</t>
  </si>
  <si>
    <t>პლასმასის მილი დ=50მმ</t>
  </si>
  <si>
    <t>22-23-1</t>
  </si>
  <si>
    <t xml:space="preserve">fasonuri nawilebi </t>
  </si>
  <si>
    <r>
      <t>პლასტმასის მუხლი დ=50 მმ 90</t>
    </r>
    <r>
      <rPr>
        <vertAlign val="superscript"/>
        <sz val="11"/>
        <rFont val="AcadNusx"/>
      </rPr>
      <t>0</t>
    </r>
  </si>
  <si>
    <r>
      <t>პლასტმასის მუხლი დ=100 მმ 90</t>
    </r>
    <r>
      <rPr>
        <vertAlign val="superscript"/>
        <sz val="11"/>
        <rFont val="AcadNusx"/>
      </rPr>
      <t>0</t>
    </r>
  </si>
  <si>
    <t>22-23-2</t>
  </si>
  <si>
    <t>fasonuri nawilebi (სამკაპები)</t>
  </si>
  <si>
    <r>
      <t>პლასტმასის სამკაპი 45</t>
    </r>
    <r>
      <rPr>
        <vertAlign val="superscript"/>
        <sz val="11"/>
        <rFont val="AcadNusx"/>
      </rPr>
      <t>0</t>
    </r>
    <r>
      <rPr>
        <sz val="11"/>
        <rFont val="AcadNusx"/>
      </rPr>
      <t xml:space="preserve"> დ=100X100</t>
    </r>
  </si>
  <si>
    <r>
      <t>პლასტმასის სამკაპი 90</t>
    </r>
    <r>
      <rPr>
        <vertAlign val="superscript"/>
        <sz val="11"/>
        <rFont val="AcadNusx"/>
      </rPr>
      <t>0</t>
    </r>
    <r>
      <rPr>
        <sz val="11"/>
        <rFont val="AcadNusx"/>
      </rPr>
      <t xml:space="preserve"> 100X50X100</t>
    </r>
  </si>
  <si>
    <r>
      <t>პლასტმასის სამკაპი 90</t>
    </r>
    <r>
      <rPr>
        <vertAlign val="superscript"/>
        <sz val="11"/>
        <rFont val="AcadNusx"/>
      </rPr>
      <t>0</t>
    </r>
    <r>
      <rPr>
        <sz val="11"/>
        <rFont val="AcadNusx"/>
      </rPr>
      <t xml:space="preserve"> დ=50X50</t>
    </r>
  </si>
  <si>
    <t>16–24–2</t>
  </si>
  <si>
    <t>20 მმ ცივიდა ცხელი წყლისათვის  პლასტმასის მილების მოწყობა</t>
  </si>
  <si>
    <t xml:space="preserve"> სხვა მანქანები</t>
  </si>
  <si>
    <t>პლასტმასის მილი დ-20  ცივი და ცხელი წყლის</t>
  </si>
  <si>
    <t>მუხლი 90°  დ-20</t>
  </si>
  <si>
    <t>პროექტ.</t>
  </si>
  <si>
    <t>სამკაპი 20X20X20</t>
  </si>
  <si>
    <t>ვენტილი დ-20</t>
  </si>
  <si>
    <t>17-4-1</t>
  </si>
  <si>
    <t>უნიტაზების მონტაჟი</t>
  </si>
  <si>
    <t>მან.</t>
  </si>
  <si>
    <t>სრფ. 5-13</t>
  </si>
  <si>
    <t>უნიტაზი</t>
  </si>
  <si>
    <t>კომპ</t>
  </si>
  <si>
    <t>sabazro</t>
  </si>
  <si>
    <t>უნიტაზი შ.შ.მ. პირთათვის (ხელჩასავლები აქსესუარებით კომპლექტით)</t>
  </si>
  <si>
    <t>17-1-5</t>
  </si>
  <si>
    <t>ხელსაბანის მონტაჟი</t>
  </si>
  <si>
    <t>ხელსაბანი ფეხით</t>
  </si>
  <si>
    <t>ხელსაბანი შ.შ.მ. პირთათვის (კომპლექტით)</t>
  </si>
  <si>
    <t>17-3-3</t>
  </si>
  <si>
    <t>ცხელი-ცივი  წყლის  შემრევების მონტაჟი</t>
  </si>
  <si>
    <t>srf 5-29</t>
  </si>
  <si>
    <t>შემრევი ხელსაბანებისათვის</t>
  </si>
  <si>
    <t>17-1-9</t>
  </si>
  <si>
    <t>ტრაპის მონტაჟი</t>
  </si>
  <si>
    <t>ტრაპი latunis დ=50მმ.</t>
  </si>
  <si>
    <t>18-2-10</t>
  </si>
  <si>
    <t>წყლის ელ. გამაცხელებლის მოწყობა</t>
  </si>
  <si>
    <t>სრფ 7.1-3</t>
  </si>
  <si>
    <t>კომპლ.</t>
  </si>
  <si>
    <t>5. წყალ-კანალიზაციის მოწყობა</t>
  </si>
  <si>
    <t>6.მოაჯირების მონტაჟი</t>
  </si>
  <si>
    <t>7.ფასადის კედლების მოწყობისა და მოპირკეთების სამუშაოები</t>
  </si>
  <si>
    <t>სრფ. 5-339</t>
  </si>
  <si>
    <t>სრფ. 5-341</t>
  </si>
  <si>
    <t>სრფ. 5-566</t>
  </si>
  <si>
    <t>სრფ. 5-564</t>
  </si>
  <si>
    <t>სრფ. 5-562</t>
  </si>
  <si>
    <t>სრფ 2.7-35</t>
  </si>
  <si>
    <t>სრფ 5.1-540</t>
  </si>
  <si>
    <t>სრფ 5.1-313</t>
  </si>
  <si>
    <t>სრფ 5.1-68</t>
  </si>
  <si>
    <t>სრფ.5-9</t>
  </si>
  <si>
    <t>სრფ.5-16</t>
  </si>
  <si>
    <t>სრფ. 5-46</t>
  </si>
  <si>
    <t>წყლის ელ. გამაცხელებლი „არისტონი“-ს ტიპის 50ლ</t>
  </si>
  <si>
    <t>სრფ 1.13-27</t>
  </si>
  <si>
    <t xml:space="preserve">          შეადგინა    ი. ჭიღლაძე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</si>
</sst>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\ _₽_-;\-* #,##0.00\ _₽_-;_-* &quot;-&quot;??\ _₽_-;_-@_-"/>
    <numFmt numFmtId="165" formatCode="_-* #,##0.00_-;\-* #,##0.00_-;_-* &quot;-&quot;??_-;_-@_-"/>
    <numFmt numFmtId="166" formatCode="0.0000"/>
    <numFmt numFmtId="167" formatCode="0.000"/>
    <numFmt numFmtId="168" formatCode="0.0"/>
    <numFmt numFmtId="169" formatCode="_-* #,##0.00_р_._-;\-* #,##0.00_р_._-;_-* &quot;-&quot;??_р_._-;_-@_-"/>
    <numFmt numFmtId="170" formatCode="#,##0.00_ ;\-#,##0.00\ "/>
    <numFmt numFmtId="171" formatCode="#,##0.0000_ ;\-#,##0.0000\ "/>
    <numFmt numFmtId="172" formatCode="#,##0.0"/>
    <numFmt numFmtId="173" formatCode="0.00_);\(0.00\)"/>
  </numFmts>
  <fonts count="9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cadNusx"/>
    </font>
    <font>
      <i/>
      <sz val="11"/>
      <color theme="1"/>
      <name val="AcadNusx"/>
    </font>
    <font>
      <b/>
      <sz val="12"/>
      <color theme="1"/>
      <name val="AcadNusx"/>
    </font>
    <font>
      <b/>
      <sz val="11"/>
      <color theme="1"/>
      <name val="AcadNusx"/>
    </font>
    <font>
      <b/>
      <sz val="12"/>
      <name val="Arial"/>
      <family val="2"/>
      <charset val="204"/>
    </font>
    <font>
      <b/>
      <sz val="12"/>
      <name val="AcadNusx"/>
    </font>
    <font>
      <b/>
      <sz val="12"/>
      <name val="Times New Roman"/>
      <family val="1"/>
    </font>
    <font>
      <b/>
      <sz val="12"/>
      <color theme="1"/>
      <name val="Sylfaen"/>
      <family val="1"/>
    </font>
    <font>
      <sz val="11"/>
      <color rgb="FFFF0000"/>
      <name val="Sylfaen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name val="AcadNusx"/>
    </font>
    <font>
      <b/>
      <sz val="11"/>
      <name val="Sylfaen"/>
      <family val="1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sz val="11"/>
      <name val="Sylfaen"/>
      <family val="1"/>
    </font>
    <font>
      <sz val="10"/>
      <name val="Arial"/>
      <family val="2"/>
    </font>
    <font>
      <sz val="11"/>
      <name val="AcadNusx"/>
    </font>
    <font>
      <b/>
      <sz val="14"/>
      <color theme="1"/>
      <name val="Sylfaen"/>
      <family val="1"/>
    </font>
    <font>
      <b/>
      <sz val="10"/>
      <name val="AcadNusx"/>
    </font>
    <font>
      <sz val="12"/>
      <name val="AcadNusx"/>
    </font>
    <font>
      <sz val="10"/>
      <name val="AcadNusx"/>
    </font>
    <font>
      <sz val="11"/>
      <color theme="1"/>
      <name val="Calibri"/>
      <family val="2"/>
      <scheme val="minor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cadNusx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1"/>
      <name val="Sylfaen"/>
      <family val="2"/>
    </font>
    <font>
      <vertAlign val="superscript"/>
      <sz val="11"/>
      <name val="AcadNusx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9"/>
      <name val="AcadNusx"/>
    </font>
    <font>
      <sz val="10"/>
      <color indexed="8"/>
      <name val="Calibri"/>
      <family val="2"/>
    </font>
    <font>
      <b/>
      <sz val="10"/>
      <name val="Arial"/>
      <family val="2"/>
      <charset val="204"/>
    </font>
    <font>
      <sz val="10"/>
      <color theme="1"/>
      <name val="AcadMtavr"/>
    </font>
    <font>
      <b/>
      <sz val="10"/>
      <name val="Arial"/>
      <family val="2"/>
    </font>
    <font>
      <b/>
      <sz val="9"/>
      <color theme="1"/>
      <name val="AcadNusx"/>
    </font>
    <font>
      <sz val="9"/>
      <color theme="1"/>
      <name val="AcadNusx"/>
    </font>
    <font>
      <sz val="10"/>
      <color theme="1"/>
      <name val="Arial"/>
      <family val="2"/>
      <charset val="204"/>
    </font>
    <font>
      <sz val="10"/>
      <name val="Times New Roman"/>
      <family val="1"/>
    </font>
    <font>
      <sz val="10"/>
      <name val="Arial Cyr"/>
      <charset val="1"/>
    </font>
    <font>
      <sz val="10"/>
      <name val="Arial Cyr"/>
      <family val="2"/>
      <charset val="204"/>
    </font>
    <font>
      <sz val="11"/>
      <color indexed="8"/>
      <name val="AcadNusx"/>
    </font>
    <font>
      <sz val="9"/>
      <name val="Sylfaen"/>
      <family val="1"/>
      <charset val="204"/>
    </font>
    <font>
      <b/>
      <sz val="11"/>
      <color indexed="8"/>
      <name val="AcadNusx"/>
    </font>
    <font>
      <b/>
      <sz val="1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name val="Sylfaen"/>
      <family val="1"/>
    </font>
    <font>
      <b/>
      <sz val="9"/>
      <name val="Sylfaen"/>
      <family val="1"/>
      <charset val="204"/>
    </font>
    <font>
      <b/>
      <sz val="8"/>
      <name val="Sylfaen"/>
      <family val="1"/>
      <charset val="204"/>
    </font>
    <font>
      <sz val="11"/>
      <name val="Sylfaen"/>
      <family val="1"/>
      <charset val="1"/>
    </font>
    <font>
      <b/>
      <sz val="11"/>
      <color indexed="8"/>
      <name val="AcadMtavr"/>
    </font>
    <font>
      <sz val="8"/>
      <color indexed="8"/>
      <name val="AcadNusx"/>
    </font>
    <font>
      <sz val="11"/>
      <color indexed="8"/>
      <name val="Calibri"/>
      <family val="2"/>
      <charset val="204"/>
    </font>
    <font>
      <b/>
      <sz val="10"/>
      <color indexed="8"/>
      <name val="AcadNusx"/>
    </font>
    <font>
      <sz val="10"/>
      <color indexed="8"/>
      <name val="AcadNusx"/>
    </font>
    <font>
      <b/>
      <sz val="10"/>
      <color indexed="8"/>
      <name val="AcadMtavr"/>
    </font>
    <font>
      <sz val="11"/>
      <name val="Arial Cyr"/>
      <charset val="1"/>
    </font>
    <font>
      <b/>
      <sz val="14"/>
      <name val="AcadMtavr"/>
    </font>
    <font>
      <b/>
      <sz val="11"/>
      <color indexed="8"/>
      <name val="Sylfaen"/>
      <family val="1"/>
    </font>
    <font>
      <sz val="10"/>
      <name val="AcadMtav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cadMtavr"/>
    </font>
    <font>
      <sz val="8"/>
      <name val="Calibri"/>
      <family val="2"/>
      <charset val="204"/>
      <scheme val="minor"/>
    </font>
    <font>
      <b/>
      <sz val="10"/>
      <name val="Sylfaen"/>
      <family val="1"/>
    </font>
    <font>
      <sz val="1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0"/>
      <color indexed="8"/>
      <name val="Sylfaen"/>
      <family val="1"/>
    </font>
    <font>
      <sz val="10"/>
      <color indexed="8"/>
      <name val="Sylfaen"/>
      <family val="1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cadNusx"/>
      <family val="2"/>
    </font>
    <font>
      <sz val="10"/>
      <name val="AcadNusx"/>
      <family val="2"/>
    </font>
    <font>
      <sz val="10"/>
      <color theme="1"/>
      <name val="AcadMtavr"/>
      <family val="2"/>
      <charset val="204"/>
    </font>
    <font>
      <b/>
      <sz val="16"/>
      <name val="AcadNusx"/>
    </font>
    <font>
      <b/>
      <vertAlign val="superscript"/>
      <sz val="11"/>
      <name val="AcadNusx"/>
    </font>
    <font>
      <sz val="11"/>
      <name val="LitNusx"/>
    </font>
    <font>
      <sz val="11"/>
      <color theme="1"/>
      <name val="AcadNusx"/>
    </font>
    <font>
      <b/>
      <sz val="11"/>
      <name val="Arial"/>
      <family val="2"/>
      <charset val="204"/>
    </font>
    <font>
      <sz val="11"/>
      <color indexed="8"/>
      <name val="Calibri"/>
      <family val="2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8" fillId="0" borderId="0"/>
    <xf numFmtId="0" fontId="26" fillId="0" borderId="0"/>
    <xf numFmtId="0" fontId="26" fillId="0" borderId="0"/>
    <xf numFmtId="0" fontId="52" fillId="0" borderId="0"/>
    <xf numFmtId="0" fontId="20" fillId="0" borderId="0"/>
    <xf numFmtId="0" fontId="53" fillId="0" borderId="0"/>
    <xf numFmtId="169" fontId="65" fillId="0" borderId="0" applyFont="0" applyFill="0" applyBorder="0" applyAlignment="0" applyProtection="0"/>
    <xf numFmtId="0" fontId="28" fillId="0" borderId="0"/>
    <xf numFmtId="0" fontId="2" fillId="0" borderId="0"/>
    <xf numFmtId="0" fontId="28" fillId="0" borderId="0"/>
    <xf numFmtId="0" fontId="20" fillId="0" borderId="0"/>
    <xf numFmtId="0" fontId="20" fillId="0" borderId="0"/>
    <xf numFmtId="0" fontId="53" fillId="0" borderId="0"/>
  </cellStyleXfs>
  <cellXfs count="546">
    <xf numFmtId="0" fontId="0" fillId="0" borderId="0" xfId="0"/>
    <xf numFmtId="0" fontId="58" fillId="2" borderId="0" xfId="0" applyFont="1" applyFill="1" applyAlignment="1">
      <alignment vertical="center" wrapText="1"/>
    </xf>
    <xf numFmtId="0" fontId="0" fillId="2" borderId="0" xfId="0" applyFill="1"/>
    <xf numFmtId="2" fontId="55" fillId="2" borderId="0" xfId="0" applyNumberFormat="1" applyFont="1" applyFill="1" applyAlignment="1">
      <alignment horizontal="center" vertical="center" wrapText="1"/>
    </xf>
    <xf numFmtId="2" fontId="57" fillId="2" borderId="0" xfId="0" applyNumberFormat="1" applyFont="1" applyFill="1" applyAlignment="1">
      <alignment vertical="center" wrapText="1"/>
    </xf>
    <xf numFmtId="2" fontId="57" fillId="2" borderId="0" xfId="0" applyNumberFormat="1" applyFont="1" applyFill="1" applyAlignment="1">
      <alignment horizontal="center" vertical="center" wrapText="1"/>
    </xf>
    <xf numFmtId="2" fontId="60" fillId="2" borderId="6" xfId="0" applyNumberFormat="1" applyFont="1" applyFill="1" applyBorder="1" applyAlignment="1">
      <alignment horizontal="center" vertical="center" wrapText="1"/>
    </xf>
    <xf numFmtId="2" fontId="60" fillId="2" borderId="7" xfId="0" applyNumberFormat="1" applyFont="1" applyFill="1" applyBorder="1" applyAlignment="1">
      <alignment horizontal="center" vertical="center" wrapText="1"/>
    </xf>
    <xf numFmtId="2" fontId="27" fillId="2" borderId="3" xfId="0" applyNumberFormat="1" applyFont="1" applyFill="1" applyBorder="1" applyAlignment="1">
      <alignment horizontal="center" vertical="center" textRotation="90" wrapText="1"/>
    </xf>
    <xf numFmtId="2" fontId="55" fillId="2" borderId="0" xfId="0" applyNumberFormat="1" applyFont="1" applyFill="1" applyAlignment="1">
      <alignment vertical="center" wrapText="1"/>
    </xf>
    <xf numFmtId="1" fontId="60" fillId="2" borderId="3" xfId="0" applyNumberFormat="1" applyFont="1" applyFill="1" applyBorder="1" applyAlignment="1">
      <alignment horizontal="center" vertical="center" wrapText="1"/>
    </xf>
    <xf numFmtId="1" fontId="61" fillId="2" borderId="3" xfId="0" applyNumberFormat="1" applyFont="1" applyFill="1" applyBorder="1" applyAlignment="1">
      <alignment horizontal="center" vertical="center" wrapText="1"/>
    </xf>
    <xf numFmtId="1" fontId="72" fillId="2" borderId="3" xfId="0" applyNumberFormat="1" applyFont="1" applyFill="1" applyBorder="1" applyAlignment="1">
      <alignment horizontal="center" vertical="center" wrapText="1"/>
    </xf>
    <xf numFmtId="4" fontId="27" fillId="2" borderId="3" xfId="0" applyNumberFormat="1" applyFont="1" applyFill="1" applyBorder="1" applyAlignment="1">
      <alignment horizontal="center" vertical="center" wrapText="1"/>
    </xf>
    <xf numFmtId="1" fontId="55" fillId="2" borderId="3" xfId="0" applyNumberFormat="1" applyFont="1" applyFill="1" applyBorder="1" applyAlignment="1">
      <alignment horizontal="center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2" fontId="27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49" fontId="4" fillId="0" borderId="0" xfId="0" applyNumberFormat="1" applyFont="1"/>
    <xf numFmtId="2" fontId="5" fillId="0" borderId="0" xfId="0" applyNumberFormat="1" applyFont="1"/>
    <xf numFmtId="49" fontId="6" fillId="0" borderId="0" xfId="0" applyNumberFormat="1" applyFont="1"/>
    <xf numFmtId="49" fontId="6" fillId="0" borderId="1" xfId="0" applyNumberFormat="1" applyFont="1" applyBorder="1"/>
    <xf numFmtId="0" fontId="6" fillId="0" borderId="1" xfId="0" applyFont="1" applyBorder="1"/>
    <xf numFmtId="2" fontId="6" fillId="0" borderId="1" xfId="0" applyNumberFormat="1" applyFont="1" applyBorder="1"/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/>
    </xf>
    <xf numFmtId="2" fontId="6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49" fontId="9" fillId="0" borderId="3" xfId="0" quotePrefix="1" applyNumberFormat="1" applyFont="1" applyBorder="1" applyAlignment="1">
      <alignment horizontal="center" vertical="top" wrapText="1"/>
    </xf>
    <xf numFmtId="0" fontId="9" fillId="0" borderId="3" xfId="0" quotePrefix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top" wrapText="1"/>
    </xf>
    <xf numFmtId="1" fontId="9" fillId="0" borderId="3" xfId="0" quotePrefix="1" applyNumberFormat="1" applyFont="1" applyBorder="1" applyAlignment="1">
      <alignment horizontal="center" vertical="top" wrapText="1"/>
    </xf>
    <xf numFmtId="49" fontId="0" fillId="0" borderId="3" xfId="0" applyNumberFormat="1" applyBorder="1"/>
    <xf numFmtId="49" fontId="10" fillId="0" borderId="3" xfId="0" applyNumberFormat="1" applyFont="1" applyBorder="1" applyAlignment="1">
      <alignment horizontal="center" vertical="center"/>
    </xf>
    <xf numFmtId="0" fontId="0" fillId="0" borderId="3" xfId="0" applyBorder="1"/>
    <xf numFmtId="2" fontId="0" fillId="0" borderId="3" xfId="0" applyNumberFormat="1" applyBorder="1"/>
    <xf numFmtId="0" fontId="11" fillId="0" borderId="0" xfId="0" applyFont="1"/>
    <xf numFmtId="49" fontId="12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9" fontId="12" fillId="0" borderId="3" xfId="2" applyFont="1" applyFill="1" applyBorder="1" applyAlignment="1">
      <alignment horizontal="center" vertical="center"/>
    </xf>
    <xf numFmtId="9" fontId="0" fillId="0" borderId="3" xfId="2" applyFont="1" applyFill="1" applyBorder="1" applyAlignment="1">
      <alignment horizontal="center" vertical="center"/>
    </xf>
    <xf numFmtId="9" fontId="14" fillId="0" borderId="3" xfId="2" applyFont="1" applyFill="1" applyBorder="1" applyAlignment="1">
      <alignment horizontal="left" vertical="center" wrapText="1"/>
    </xf>
    <xf numFmtId="9" fontId="14" fillId="0" borderId="3" xfId="2" applyFont="1" applyFill="1" applyBorder="1" applyAlignment="1">
      <alignment horizontal="center" vertical="center"/>
    </xf>
    <xf numFmtId="9" fontId="11" fillId="0" borderId="0" xfId="2" applyFont="1" applyFill="1"/>
    <xf numFmtId="9" fontId="0" fillId="0" borderId="0" xfId="2" applyFont="1" applyFill="1"/>
    <xf numFmtId="2" fontId="14" fillId="0" borderId="3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49" fontId="0" fillId="0" borderId="10" xfId="0" applyNumberFormat="1" applyBorder="1"/>
    <xf numFmtId="49" fontId="14" fillId="0" borderId="10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 wrapText="1"/>
    </xf>
    <xf numFmtId="1" fontId="78" fillId="0" borderId="10" xfId="0" applyNumberFormat="1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4" fontId="78" fillId="0" borderId="10" xfId="0" applyNumberFormat="1" applyFont="1" applyBorder="1" applyAlignment="1">
      <alignment horizontal="center" vertical="center" wrapText="1"/>
    </xf>
    <xf numFmtId="0" fontId="82" fillId="0" borderId="10" xfId="0" applyFont="1" applyBorder="1" applyAlignment="1">
      <alignment horizontal="center" vertical="center" wrapText="1"/>
    </xf>
    <xf numFmtId="167" fontId="82" fillId="0" borderId="10" xfId="0" applyNumberFormat="1" applyFont="1" applyBorder="1" applyAlignment="1">
      <alignment horizontal="center" vertical="center" wrapText="1"/>
    </xf>
    <xf numFmtId="0" fontId="35" fillId="0" borderId="0" xfId="0" applyFont="1"/>
    <xf numFmtId="0" fontId="79" fillId="0" borderId="10" xfId="0" applyFont="1" applyBorder="1" applyAlignment="1">
      <alignment horizontal="center" vertical="center" wrapText="1"/>
    </xf>
    <xf numFmtId="4" fontId="79" fillId="0" borderId="10" xfId="0" applyNumberFormat="1" applyFont="1" applyBorder="1" applyAlignment="1">
      <alignment horizontal="center" vertical="center" wrapText="1"/>
    </xf>
    <xf numFmtId="2" fontId="79" fillId="0" borderId="10" xfId="0" applyNumberFormat="1" applyFont="1" applyBorder="1" applyAlignment="1">
      <alignment horizontal="center" vertical="center" wrapText="1"/>
    </xf>
    <xf numFmtId="0" fontId="83" fillId="0" borderId="10" xfId="0" applyFont="1" applyBorder="1" applyAlignment="1">
      <alignment horizontal="center" vertical="center" wrapText="1"/>
    </xf>
    <xf numFmtId="2" fontId="83" fillId="0" borderId="10" xfId="0" applyNumberFormat="1" applyFont="1" applyBorder="1" applyAlignment="1">
      <alignment horizontal="center" vertical="center" wrapText="1"/>
    </xf>
    <xf numFmtId="49" fontId="81" fillId="0" borderId="3" xfId="0" applyNumberFormat="1" applyFont="1" applyBorder="1" applyAlignment="1">
      <alignment horizontal="center" vertical="center"/>
    </xf>
    <xf numFmtId="168" fontId="79" fillId="0" borderId="10" xfId="0" applyNumberFormat="1" applyFont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center" vertical="center"/>
    </xf>
    <xf numFmtId="49" fontId="7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0" fontId="33" fillId="0" borderId="0" xfId="0" applyFont="1"/>
    <xf numFmtId="49" fontId="31" fillId="0" borderId="3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" fontId="27" fillId="0" borderId="10" xfId="0" applyNumberFormat="1" applyFont="1" applyBorder="1" applyAlignment="1">
      <alignment horizontal="center" vertical="center" wrapText="1"/>
    </xf>
    <xf numFmtId="172" fontId="27" fillId="0" borderId="10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80" fillId="0" borderId="3" xfId="0" applyNumberFormat="1" applyFont="1" applyBorder="1" applyAlignment="1">
      <alignment horizontal="center" vertical="center" wrapText="1"/>
    </xf>
    <xf numFmtId="49" fontId="81" fillId="0" borderId="3" xfId="0" applyNumberFormat="1" applyFont="1" applyBorder="1" applyAlignment="1">
      <alignment horizontal="left" vertical="center" wrapText="1"/>
    </xf>
    <xf numFmtId="49" fontId="73" fillId="0" borderId="3" xfId="0" applyNumberFormat="1" applyFont="1" applyBorder="1" applyAlignment="1">
      <alignment horizontal="center" vertical="center" wrapText="1"/>
    </xf>
    <xf numFmtId="2" fontId="31" fillId="0" borderId="3" xfId="0" applyNumberFormat="1" applyFont="1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 wrapText="1"/>
    </xf>
    <xf numFmtId="49" fontId="74" fillId="0" borderId="3" xfId="0" applyNumberFormat="1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65" fontId="30" fillId="0" borderId="3" xfId="0" applyNumberFormat="1" applyFont="1" applyBorder="1" applyAlignment="1">
      <alignment horizontal="center" vertical="center"/>
    </xf>
    <xf numFmtId="49" fontId="75" fillId="0" borderId="3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165" fontId="30" fillId="0" borderId="3" xfId="0" applyNumberFormat="1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 wrapText="1"/>
    </xf>
    <xf numFmtId="49" fontId="38" fillId="0" borderId="10" xfId="0" applyNumberFormat="1" applyFont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165" fontId="30" fillId="0" borderId="10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49" fontId="39" fillId="0" borderId="10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2" fontId="34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2" fontId="17" fillId="0" borderId="6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2" fontId="33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/>
    </xf>
    <xf numFmtId="167" fontId="33" fillId="0" borderId="3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85" fillId="0" borderId="10" xfId="0" quotePrefix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86" fillId="0" borderId="10" xfId="0" quotePrefix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16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14" fontId="21" fillId="0" borderId="3" xfId="0" applyNumberFormat="1" applyFont="1" applyBorder="1" applyAlignment="1">
      <alignment horizontal="center" vertical="center"/>
    </xf>
    <xf numFmtId="164" fontId="15" fillId="0" borderId="3" xfId="1" applyFont="1" applyFill="1" applyBorder="1" applyAlignment="1">
      <alignment horizontal="right" vertical="center" wrapText="1"/>
    </xf>
    <xf numFmtId="2" fontId="16" fillId="0" borderId="3" xfId="0" applyNumberFormat="1" applyFont="1" applyBorder="1" applyAlignment="1">
      <alignment horizontal="center" vertical="center"/>
    </xf>
    <xf numFmtId="164" fontId="21" fillId="0" borderId="3" xfId="1" applyFont="1" applyFill="1" applyBorder="1" applyAlignment="1">
      <alignment horizontal="center" vertical="center" wrapText="1"/>
    </xf>
    <xf numFmtId="0" fontId="21" fillId="0" borderId="0" xfId="5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3" xfId="1" applyNumberFormat="1" applyFont="1" applyFill="1" applyBorder="1" applyAlignment="1">
      <alignment horizontal="right" vertical="center"/>
    </xf>
    <xf numFmtId="164" fontId="21" fillId="0" borderId="3" xfId="1" applyFont="1" applyFill="1" applyBorder="1" applyAlignment="1">
      <alignment horizontal="right" vertical="center"/>
    </xf>
    <xf numFmtId="164" fontId="21" fillId="0" borderId="3" xfId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71" fontId="21" fillId="0" borderId="3" xfId="1" applyNumberFormat="1" applyFont="1" applyFill="1" applyBorder="1" applyAlignment="1">
      <alignment horizontal="right" vertical="center"/>
    </xf>
    <xf numFmtId="0" fontId="15" fillId="0" borderId="3" xfId="1" applyNumberFormat="1" applyFont="1" applyFill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/>
    <xf numFmtId="0" fontId="15" fillId="0" borderId="10" xfId="0" applyFont="1" applyBorder="1" applyAlignment="1">
      <alignment horizontal="center"/>
    </xf>
    <xf numFmtId="0" fontId="21" fillId="0" borderId="10" xfId="1" applyNumberFormat="1" applyFont="1" applyFill="1" applyBorder="1" applyAlignment="1">
      <alignment horizontal="center" vertical="center" wrapText="1"/>
    </xf>
    <xf numFmtId="164" fontId="21" fillId="0" borderId="10" xfId="1" applyFont="1" applyFill="1" applyBorder="1" applyAlignment="1">
      <alignment horizontal="center" vertical="center" wrapText="1"/>
    </xf>
    <xf numFmtId="164" fontId="21" fillId="0" borderId="10" xfId="1" applyFont="1" applyFill="1" applyBorder="1" applyAlignment="1" applyProtection="1">
      <alignment horizontal="center"/>
      <protection locked="0"/>
    </xf>
    <xf numFmtId="164" fontId="21" fillId="0" borderId="10" xfId="1" applyFont="1" applyFill="1" applyBorder="1" applyAlignment="1">
      <alignment horizontal="center"/>
    </xf>
    <xf numFmtId="2" fontId="21" fillId="0" borderId="10" xfId="1" applyNumberFormat="1" applyFont="1" applyFill="1" applyBorder="1" applyAlignment="1">
      <alignment horizontal="center"/>
    </xf>
    <xf numFmtId="2" fontId="13" fillId="0" borderId="1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71" fillId="0" borderId="3" xfId="0" applyFont="1" applyBorder="1" applyAlignment="1">
      <alignment horizontal="center" vertical="center" wrapText="1"/>
    </xf>
    <xf numFmtId="168" fontId="34" fillId="0" borderId="3" xfId="0" applyNumberFormat="1" applyFont="1" applyBorder="1" applyAlignment="1">
      <alignment horizontal="center" vertical="center" wrapText="1"/>
    </xf>
    <xf numFmtId="2" fontId="34" fillId="0" borderId="3" xfId="0" applyNumberFormat="1" applyFont="1" applyBorder="1" applyAlignment="1">
      <alignment horizontal="center" vertical="center"/>
    </xf>
    <xf numFmtId="9" fontId="33" fillId="0" borderId="3" xfId="0" applyNumberFormat="1" applyFont="1" applyBorder="1" applyAlignment="1">
      <alignment horizontal="center" vertical="center" wrapText="1"/>
    </xf>
    <xf numFmtId="168" fontId="33" fillId="0" borderId="3" xfId="0" applyNumberFormat="1" applyFont="1" applyBorder="1" applyAlignment="1">
      <alignment horizontal="center" vertical="center" wrapText="1"/>
    </xf>
    <xf numFmtId="2" fontId="33" fillId="0" borderId="3" xfId="0" applyNumberFormat="1" applyFont="1" applyBorder="1" applyAlignment="1">
      <alignment horizontal="center" vertical="center"/>
    </xf>
    <xf numFmtId="168" fontId="34" fillId="0" borderId="3" xfId="0" applyNumberFormat="1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168" fontId="54" fillId="0" borderId="3" xfId="0" applyNumberFormat="1" applyFont="1" applyBorder="1" applyAlignment="1">
      <alignment horizontal="center" vertical="center" wrapText="1"/>
    </xf>
    <xf numFmtId="2" fontId="54" fillId="0" borderId="3" xfId="0" applyNumberFormat="1" applyFont="1" applyBorder="1" applyAlignment="1">
      <alignment horizontal="center" vertical="center" wrapText="1"/>
    </xf>
    <xf numFmtId="2" fontId="54" fillId="0" borderId="3" xfId="0" applyNumberFormat="1" applyFont="1" applyBorder="1" applyAlignment="1">
      <alignment horizontal="center" vertical="center"/>
    </xf>
    <xf numFmtId="0" fontId="54" fillId="0" borderId="0" xfId="0" applyFont="1"/>
    <xf numFmtId="0" fontId="56" fillId="0" borderId="3" xfId="0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168" fontId="56" fillId="0" borderId="3" xfId="0" applyNumberFormat="1" applyFont="1" applyBorder="1" applyAlignment="1">
      <alignment horizontal="center" vertical="center" wrapText="1"/>
    </xf>
    <xf numFmtId="2" fontId="56" fillId="0" borderId="3" xfId="0" applyNumberFormat="1" applyFont="1" applyBorder="1" applyAlignment="1">
      <alignment horizontal="center" vertical="center" wrapText="1"/>
    </xf>
    <xf numFmtId="2" fontId="56" fillId="0" borderId="3" xfId="0" applyNumberFormat="1" applyFont="1" applyBorder="1" applyAlignment="1">
      <alignment horizontal="center" vertical="center"/>
    </xf>
    <xf numFmtId="168" fontId="56" fillId="0" borderId="3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0" borderId="0" xfId="0" applyFont="1" applyAlignment="1">
      <alignment vertical="center"/>
    </xf>
    <xf numFmtId="2" fontId="0" fillId="0" borderId="0" xfId="0" applyNumberFormat="1"/>
    <xf numFmtId="0" fontId="34" fillId="0" borderId="0" xfId="0" applyFont="1" applyAlignment="1">
      <alignment vertical="center" wrapText="1"/>
    </xf>
    <xf numFmtId="0" fontId="64" fillId="0" borderId="0" xfId="0" applyFont="1"/>
    <xf numFmtId="0" fontId="8" fillId="0" borderId="3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3" xfId="0" quotePrefix="1" applyNumberFormat="1" applyFont="1" applyBorder="1" applyAlignment="1">
      <alignment horizontal="center" vertical="top" wrapText="1"/>
    </xf>
    <xf numFmtId="0" fontId="29" fillId="0" borderId="6" xfId="6" applyFont="1" applyBorder="1" applyAlignment="1">
      <alignment horizontal="center" vertical="center" wrapText="1"/>
    </xf>
    <xf numFmtId="0" fontId="25" fillId="0" borderId="6" xfId="6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29" fillId="0" borderId="3" xfId="6" applyFont="1" applyBorder="1" applyAlignment="1">
      <alignment horizontal="center" vertical="center" wrapText="1"/>
    </xf>
    <xf numFmtId="0" fontId="28" fillId="0" borderId="0" xfId="6"/>
    <xf numFmtId="0" fontId="23" fillId="0" borderId="10" xfId="6" applyFont="1" applyBorder="1" applyAlignment="1">
      <alignment horizontal="center" vertical="center" wrapText="1"/>
    </xf>
    <xf numFmtId="0" fontId="43" fillId="0" borderId="4" xfId="6" applyFont="1" applyBorder="1" applyAlignment="1">
      <alignment horizontal="left" vertical="center" wrapText="1"/>
    </xf>
    <xf numFmtId="0" fontId="43" fillId="0" borderId="3" xfId="6" applyFont="1" applyBorder="1" applyAlignment="1">
      <alignment horizontal="center" vertical="center" wrapText="1"/>
    </xf>
    <xf numFmtId="2" fontId="43" fillId="0" borderId="3" xfId="6" applyNumberFormat="1" applyFont="1" applyBorder="1" applyAlignment="1">
      <alignment horizontal="center" vertical="center" wrapText="1"/>
    </xf>
    <xf numFmtId="0" fontId="23" fillId="0" borderId="3" xfId="6" applyFont="1" applyBorder="1" applyAlignment="1">
      <alignment horizontal="center" vertical="center" wrapText="1"/>
    </xf>
    <xf numFmtId="2" fontId="23" fillId="0" borderId="3" xfId="6" applyNumberFormat="1" applyFont="1" applyBorder="1" applyAlignment="1">
      <alignment horizontal="center" vertical="center" wrapText="1"/>
    </xf>
    <xf numFmtId="0" fontId="23" fillId="0" borderId="10" xfId="6" applyFont="1" applyBorder="1" applyAlignment="1">
      <alignment vertical="center" wrapText="1"/>
    </xf>
    <xf numFmtId="0" fontId="25" fillId="0" borderId="4" xfId="6" applyFont="1" applyBorder="1" applyAlignment="1">
      <alignment horizontal="left" vertical="center" wrapText="1"/>
    </xf>
    <xf numFmtId="2" fontId="29" fillId="0" borderId="3" xfId="6" applyNumberFormat="1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2" fontId="44" fillId="0" borderId="3" xfId="0" applyNumberFormat="1" applyFont="1" applyBorder="1" applyAlignment="1">
      <alignment horizontal="center" vertical="center" wrapText="1"/>
    </xf>
    <xf numFmtId="2" fontId="28" fillId="0" borderId="3" xfId="0" applyNumberFormat="1" applyFont="1" applyBorder="1" applyAlignment="1">
      <alignment horizontal="center" vertical="center" wrapText="1"/>
    </xf>
    <xf numFmtId="0" fontId="25" fillId="0" borderId="10" xfId="6" applyFont="1" applyBorder="1" applyAlignment="1">
      <alignment horizontal="center" vertical="center" wrapText="1"/>
    </xf>
    <xf numFmtId="49" fontId="45" fillId="0" borderId="3" xfId="7" applyNumberFormat="1" applyFont="1" applyBorder="1" applyAlignment="1">
      <alignment horizontal="center" vertical="center"/>
    </xf>
    <xf numFmtId="0" fontId="45" fillId="0" borderId="3" xfId="7" applyFont="1" applyBorder="1" applyAlignment="1">
      <alignment horizontal="justify" vertical="center" wrapText="1"/>
    </xf>
    <xf numFmtId="0" fontId="45" fillId="0" borderId="3" xfId="7" applyFont="1" applyBorder="1" applyAlignment="1">
      <alignment horizontal="center" vertical="center"/>
    </xf>
    <xf numFmtId="4" fontId="45" fillId="0" borderId="3" xfId="0" applyNumberFormat="1" applyFont="1" applyBorder="1" applyAlignment="1">
      <alignment horizontal="center" vertical="center"/>
    </xf>
    <xf numFmtId="4" fontId="45" fillId="0" borderId="3" xfId="3" applyNumberFormat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 wrapText="1"/>
    </xf>
    <xf numFmtId="0" fontId="45" fillId="0" borderId="0" xfId="8" applyFont="1" applyAlignment="1">
      <alignment horizontal="center" vertical="center"/>
    </xf>
    <xf numFmtId="49" fontId="28" fillId="0" borderId="3" xfId="7" applyNumberFormat="1" applyFont="1" applyBorder="1" applyAlignment="1">
      <alignment horizontal="center" vertical="center"/>
    </xf>
    <xf numFmtId="0" fontId="28" fillId="0" borderId="3" xfId="7" applyFont="1" applyBorder="1" applyAlignment="1">
      <alignment horizontal="justify" vertical="center"/>
    </xf>
    <xf numFmtId="0" fontId="28" fillId="0" borderId="3" xfId="7" applyFont="1" applyBorder="1" applyAlignment="1">
      <alignment horizontal="center" vertical="center"/>
    </xf>
    <xf numFmtId="4" fontId="28" fillId="0" borderId="3" xfId="0" applyNumberFormat="1" applyFont="1" applyBorder="1" applyAlignment="1">
      <alignment horizontal="center" vertical="center"/>
    </xf>
    <xf numFmtId="4" fontId="28" fillId="0" borderId="3" xfId="3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8" applyFont="1" applyAlignment="1">
      <alignment horizontal="center" vertical="center"/>
    </xf>
    <xf numFmtId="0" fontId="28" fillId="0" borderId="3" xfId="3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46" fillId="0" borderId="3" xfId="0" applyFont="1" applyBorder="1" applyAlignment="1">
      <alignment vertical="center"/>
    </xf>
    <xf numFmtId="0" fontId="87" fillId="0" borderId="3" xfId="6" applyFont="1" applyBorder="1" applyAlignment="1">
      <alignment horizontal="left" vertical="center" wrapText="1"/>
    </xf>
    <xf numFmtId="0" fontId="23" fillId="0" borderId="3" xfId="6" applyFont="1" applyBorder="1" applyAlignment="1">
      <alignment vertical="center" wrapText="1"/>
    </xf>
    <xf numFmtId="0" fontId="25" fillId="0" borderId="3" xfId="6" applyFont="1" applyBorder="1" applyAlignment="1">
      <alignment horizontal="left" vertical="center" wrapText="1"/>
    </xf>
    <xf numFmtId="0" fontId="88" fillId="0" borderId="3" xfId="6" applyFont="1" applyBorder="1" applyAlignment="1">
      <alignment horizontal="left" vertical="center" wrapText="1"/>
    </xf>
    <xf numFmtId="0" fontId="23" fillId="0" borderId="3" xfId="6" applyFont="1" applyBorder="1" applyAlignment="1">
      <alignment horizontal="left" vertical="center" wrapText="1"/>
    </xf>
    <xf numFmtId="0" fontId="48" fillId="0" borderId="3" xfId="6" applyFont="1" applyBorder="1" applyAlignment="1">
      <alignment horizontal="center" vertical="center" wrapText="1"/>
    </xf>
    <xf numFmtId="0" fontId="49" fillId="0" borderId="3" xfId="6" applyFont="1" applyBorder="1" applyAlignment="1">
      <alignment vertical="center" wrapText="1"/>
    </xf>
    <xf numFmtId="2" fontId="25" fillId="0" borderId="3" xfId="6" applyNumberFormat="1" applyFont="1" applyBorder="1" applyAlignment="1">
      <alignment horizontal="center" vertical="center" wrapText="1"/>
    </xf>
    <xf numFmtId="0" fontId="89" fillId="0" borderId="3" xfId="0" applyFont="1" applyBorder="1" applyAlignment="1">
      <alignment vertical="center"/>
    </xf>
    <xf numFmtId="0" fontId="50" fillId="0" borderId="3" xfId="0" applyFont="1" applyBorder="1" applyAlignment="1">
      <alignment vertical="center"/>
    </xf>
    <xf numFmtId="0" fontId="25" fillId="0" borderId="3" xfId="6" applyFont="1" applyBorder="1" applyAlignment="1">
      <alignment horizontal="center" vertical="center" wrapText="1"/>
    </xf>
    <xf numFmtId="0" fontId="51" fillId="0" borderId="3" xfId="6" quotePrefix="1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9" fontId="42" fillId="0" borderId="3" xfId="0" applyNumberFormat="1" applyFont="1" applyBorder="1" applyAlignment="1">
      <alignment horizontal="center" vertical="center" wrapText="1"/>
    </xf>
    <xf numFmtId="168" fontId="42" fillId="0" borderId="3" xfId="0" applyNumberFormat="1" applyFont="1" applyBorder="1" applyAlignment="1">
      <alignment horizontal="center" vertical="center" wrapText="1"/>
    </xf>
    <xf numFmtId="2" fontId="42" fillId="0" borderId="3" xfId="0" applyNumberFormat="1" applyFont="1" applyBorder="1" applyAlignment="1">
      <alignment horizontal="center" vertical="center" wrapText="1"/>
    </xf>
    <xf numFmtId="2" fontId="42" fillId="0" borderId="3" xfId="0" applyNumberFormat="1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168" fontId="41" fillId="0" borderId="3" xfId="0" applyNumberFormat="1" applyFont="1" applyBorder="1" applyAlignment="1">
      <alignment horizontal="center" vertical="center" wrapText="1"/>
    </xf>
    <xf numFmtId="2" fontId="41" fillId="0" borderId="3" xfId="0" applyNumberFormat="1" applyFont="1" applyBorder="1" applyAlignment="1">
      <alignment horizontal="center" vertical="center" wrapText="1"/>
    </xf>
    <xf numFmtId="2" fontId="41" fillId="0" borderId="3" xfId="0" applyNumberFormat="1" applyFont="1" applyBorder="1" applyAlignment="1">
      <alignment horizontal="center" vertical="center"/>
    </xf>
    <xf numFmtId="9" fontId="23" fillId="0" borderId="3" xfId="6" applyNumberFormat="1" applyFont="1" applyBorder="1" applyAlignment="1">
      <alignment horizontal="center" vertical="center" wrapText="1"/>
    </xf>
    <xf numFmtId="0" fontId="28" fillId="0" borderId="3" xfId="6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 wrapText="1"/>
    </xf>
    <xf numFmtId="9" fontId="34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4" fontId="67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right" vertical="center"/>
    </xf>
    <xf numFmtId="49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vertical="top" wrapText="1"/>
    </xf>
    <xf numFmtId="0" fontId="67" fillId="0" borderId="0" xfId="0" applyFont="1" applyAlignment="1">
      <alignment horizontal="right" vertical="center"/>
    </xf>
    <xf numFmtId="2" fontId="67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4" fontId="54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43" fontId="21" fillId="0" borderId="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66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wrapText="1"/>
    </xf>
    <xf numFmtId="0" fontId="67" fillId="0" borderId="0" xfId="0" applyFont="1"/>
    <xf numFmtId="0" fontId="25" fillId="0" borderId="0" xfId="0" applyFont="1" applyAlignment="1">
      <alignment horizontal="center" vertical="top" wrapText="1"/>
    </xf>
    <xf numFmtId="4" fontId="25" fillId="0" borderId="0" xfId="12" applyNumberFormat="1" applyFont="1" applyFill="1" applyBorder="1" applyAlignment="1">
      <alignment horizontal="right" vertical="top" wrapText="1"/>
    </xf>
    <xf numFmtId="165" fontId="25" fillId="0" borderId="0" xfId="12" applyNumberFormat="1" applyFont="1" applyFill="1" applyBorder="1" applyAlignment="1" applyProtection="1">
      <alignment horizontal="right" vertical="top" wrapText="1"/>
      <protection locked="0"/>
    </xf>
    <xf numFmtId="165" fontId="25" fillId="0" borderId="0" xfId="12" applyNumberFormat="1" applyFont="1" applyFill="1" applyBorder="1" applyAlignment="1">
      <alignment horizontal="right" vertical="top" wrapText="1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wrapText="1"/>
    </xf>
    <xf numFmtId="2" fontId="67" fillId="0" borderId="0" xfId="0" applyNumberFormat="1" applyFont="1" applyAlignment="1">
      <alignment vertical="center"/>
    </xf>
    <xf numFmtId="166" fontId="67" fillId="0" borderId="0" xfId="0" applyNumberFormat="1" applyFont="1" applyAlignment="1">
      <alignment horizontal="right" vertical="center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/>
    </xf>
    <xf numFmtId="2" fontId="23" fillId="0" borderId="0" xfId="0" applyNumberFormat="1" applyFont="1" applyAlignment="1">
      <alignment horizontal="right" vertical="center"/>
    </xf>
    <xf numFmtId="2" fontId="23" fillId="0" borderId="0" xfId="0" applyNumberFormat="1" applyFont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170" fontId="68" fillId="0" borderId="0" xfId="0" applyNumberFormat="1" applyFont="1" applyAlignment="1">
      <alignment horizontal="right" vertical="center"/>
    </xf>
    <xf numFmtId="9" fontId="68" fillId="0" borderId="0" xfId="0" applyNumberFormat="1" applyFont="1" applyAlignment="1">
      <alignment horizontal="center" vertical="center"/>
    </xf>
    <xf numFmtId="4" fontId="68" fillId="0" borderId="0" xfId="0" applyNumberFormat="1" applyFont="1" applyAlignment="1">
      <alignment horizontal="right" vertical="center"/>
    </xf>
    <xf numFmtId="0" fontId="25" fillId="0" borderId="0" xfId="9" applyFont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8" fillId="0" borderId="10" xfId="0" quotePrefix="1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168" fontId="13" fillId="0" borderId="10" xfId="0" applyNumberFormat="1" applyFon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9" fontId="42" fillId="0" borderId="10" xfId="0" applyNumberFormat="1" applyFont="1" applyBorder="1" applyAlignment="1">
      <alignment horizontal="center" vertical="center" wrapText="1"/>
    </xf>
    <xf numFmtId="168" fontId="42" fillId="0" borderId="10" xfId="0" applyNumberFormat="1" applyFont="1" applyBorder="1" applyAlignment="1">
      <alignment horizontal="center" vertical="center" wrapText="1"/>
    </xf>
    <xf numFmtId="2" fontId="42" fillId="0" borderId="10" xfId="0" applyNumberFormat="1" applyFont="1" applyBorder="1" applyAlignment="1">
      <alignment horizontal="center" vertical="center" wrapText="1"/>
    </xf>
    <xf numFmtId="2" fontId="42" fillId="0" borderId="10" xfId="0" applyNumberFormat="1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168" fontId="41" fillId="0" borderId="10" xfId="0" applyNumberFormat="1" applyFont="1" applyBorder="1" applyAlignment="1">
      <alignment horizontal="center" vertical="center" wrapText="1"/>
    </xf>
    <xf numFmtId="2" fontId="41" fillId="0" borderId="10" xfId="0" applyNumberFormat="1" applyFont="1" applyBorder="1" applyAlignment="1">
      <alignment horizontal="center" vertical="center" wrapText="1"/>
    </xf>
    <xf numFmtId="2" fontId="41" fillId="0" borderId="10" xfId="0" applyNumberFormat="1" applyFont="1" applyBorder="1" applyAlignment="1">
      <alignment horizontal="center" vertical="center"/>
    </xf>
    <xf numFmtId="0" fontId="15" fillId="0" borderId="10" xfId="5" applyFont="1" applyBorder="1" applyAlignment="1">
      <alignment horizontal="center" vertical="center" wrapText="1"/>
    </xf>
    <xf numFmtId="9" fontId="76" fillId="0" borderId="10" xfId="2" applyFont="1" applyFill="1" applyBorder="1" applyAlignment="1">
      <alignment horizontal="center" vertical="center"/>
    </xf>
    <xf numFmtId="0" fontId="15" fillId="0" borderId="7" xfId="3" applyFont="1" applyBorder="1" applyAlignment="1">
      <alignment horizontal="center" vertical="center" wrapText="1"/>
    </xf>
    <xf numFmtId="9" fontId="24" fillId="0" borderId="10" xfId="4" applyFont="1" applyFill="1" applyBorder="1" applyAlignment="1">
      <alignment horizontal="center"/>
    </xf>
    <xf numFmtId="0" fontId="54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68" fontId="54" fillId="0" borderId="10" xfId="0" applyNumberFormat="1" applyFont="1" applyBorder="1" applyAlignment="1">
      <alignment horizontal="center" vertical="center" wrapText="1"/>
    </xf>
    <xf numFmtId="2" fontId="54" fillId="0" borderId="10" xfId="0" applyNumberFormat="1" applyFont="1" applyBorder="1" applyAlignment="1">
      <alignment horizontal="center" vertical="center" wrapText="1"/>
    </xf>
    <xf numFmtId="2" fontId="54" fillId="0" borderId="10" xfId="0" applyNumberFormat="1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2" fontId="55" fillId="0" borderId="10" xfId="0" applyNumberFormat="1" applyFont="1" applyBorder="1" applyAlignment="1">
      <alignment horizontal="center" vertical="center" wrapText="1"/>
    </xf>
    <xf numFmtId="168" fontId="56" fillId="0" borderId="10" xfId="0" applyNumberFormat="1" applyFont="1" applyBorder="1" applyAlignment="1">
      <alignment horizontal="center" vertical="center" wrapText="1"/>
    </xf>
    <xf numFmtId="2" fontId="56" fillId="0" borderId="10" xfId="0" applyNumberFormat="1" applyFont="1" applyBorder="1" applyAlignment="1">
      <alignment horizontal="center" vertical="center" wrapText="1"/>
    </xf>
    <xf numFmtId="2" fontId="56" fillId="0" borderId="10" xfId="0" applyNumberFormat="1" applyFont="1" applyBorder="1" applyAlignment="1">
      <alignment horizontal="center" vertical="center"/>
    </xf>
    <xf numFmtId="168" fontId="56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21" fillId="0" borderId="0" xfId="0" applyFont="1"/>
    <xf numFmtId="43" fontId="21" fillId="0" borderId="0" xfId="1" applyNumberFormat="1" applyFont="1" applyFill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5" fillId="0" borderId="0" xfId="5" applyFont="1"/>
    <xf numFmtId="0" fontId="21" fillId="0" borderId="0" xfId="0" applyFont="1" applyAlignment="1">
      <alignment horizontal="center" vertical="top" wrapText="1"/>
    </xf>
    <xf numFmtId="43" fontId="15" fillId="0" borderId="0" xfId="1" applyNumberFormat="1" applyFont="1" applyFill="1" applyBorder="1" applyAlignment="1">
      <alignment horizontal="center" vertical="top" wrapText="1"/>
    </xf>
    <xf numFmtId="0" fontId="21" fillId="0" borderId="10" xfId="17" applyFont="1" applyBorder="1" applyAlignment="1">
      <alignment horizontal="center"/>
    </xf>
    <xf numFmtId="0" fontId="21" fillId="0" borderId="10" xfId="17" applyFont="1" applyBorder="1" applyAlignment="1">
      <alignment horizontal="left" wrapText="1"/>
    </xf>
    <xf numFmtId="9" fontId="21" fillId="0" borderId="10" xfId="2" applyFont="1" applyFill="1" applyBorder="1" applyAlignment="1">
      <alignment horizontal="center"/>
    </xf>
    <xf numFmtId="0" fontId="25" fillId="0" borderId="10" xfId="17" applyFont="1" applyBorder="1" applyAlignment="1">
      <alignment horizontal="center"/>
    </xf>
    <xf numFmtId="0" fontId="3" fillId="0" borderId="10" xfId="17" applyFont="1" applyBorder="1" applyAlignment="1">
      <alignment horizontal="left" vertical="center"/>
    </xf>
    <xf numFmtId="0" fontId="23" fillId="0" borderId="10" xfId="17" applyFont="1" applyBorder="1" applyAlignment="1">
      <alignment horizontal="center" vertical="center" wrapText="1"/>
    </xf>
    <xf numFmtId="1" fontId="23" fillId="0" borderId="10" xfId="17" applyNumberFormat="1" applyFont="1" applyBorder="1" applyAlignment="1">
      <alignment horizontal="center" vertical="center" wrapText="1"/>
    </xf>
    <xf numFmtId="0" fontId="23" fillId="0" borderId="10" xfId="17" applyFont="1" applyBorder="1" applyAlignment="1">
      <alignment horizontal="center"/>
    </xf>
    <xf numFmtId="0" fontId="15" fillId="0" borderId="10" xfId="0" applyFont="1" applyBorder="1" applyAlignment="1">
      <alignment horizontal="left" vertical="center" wrapText="1"/>
    </xf>
    <xf numFmtId="165" fontId="15" fillId="0" borderId="10" xfId="1" applyNumberFormat="1" applyFont="1" applyFill="1" applyBorder="1" applyAlignment="1">
      <alignment horizontal="center" vertical="center" wrapText="1"/>
    </xf>
    <xf numFmtId="2" fontId="15" fillId="0" borderId="10" xfId="1" applyNumberFormat="1" applyFont="1" applyFill="1" applyBorder="1" applyAlignment="1">
      <alignment horizontal="center" vertical="center" wrapText="1"/>
    </xf>
    <xf numFmtId="165" fontId="15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15" fillId="0" borderId="10" xfId="1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165" fontId="21" fillId="0" borderId="10" xfId="1" applyNumberFormat="1" applyFont="1" applyFill="1" applyBorder="1" applyAlignment="1">
      <alignment horizontal="center" vertical="center" wrapText="1"/>
    </xf>
    <xf numFmtId="165" fontId="21" fillId="0" borderId="10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10" xfId="1" applyNumberFormat="1" applyFont="1" applyFill="1" applyBorder="1" applyAlignment="1">
      <alignment horizontal="center" vertical="center" wrapText="1"/>
    </xf>
    <xf numFmtId="0" fontId="15" fillId="0" borderId="10" xfId="5" applyFont="1" applyBorder="1" applyAlignment="1">
      <alignment horizontal="center"/>
    </xf>
    <xf numFmtId="0" fontId="21" fillId="0" borderId="10" xfId="5" applyFont="1" applyBorder="1" applyAlignment="1">
      <alignment horizontal="center"/>
    </xf>
    <xf numFmtId="0" fontId="15" fillId="0" borderId="10" xfId="1" applyNumberFormat="1" applyFont="1" applyFill="1" applyBorder="1" applyAlignment="1">
      <alignment horizontal="center" vertical="center" wrapText="1"/>
    </xf>
    <xf numFmtId="164" fontId="15" fillId="0" borderId="10" xfId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164" fontId="21" fillId="0" borderId="10" xfId="1" applyFont="1" applyFill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wrapText="1"/>
    </xf>
    <xf numFmtId="0" fontId="21" fillId="0" borderId="10" xfId="1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left" vertical="center"/>
    </xf>
    <xf numFmtId="0" fontId="84" fillId="0" borderId="10" xfId="0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21" fillId="0" borderId="10" xfId="0" applyFont="1" applyBorder="1"/>
    <xf numFmtId="0" fontId="15" fillId="0" borderId="10" xfId="10" applyFont="1" applyBorder="1" applyAlignment="1">
      <alignment horizontal="left"/>
    </xf>
    <xf numFmtId="0" fontId="15" fillId="0" borderId="10" xfId="10" applyFont="1" applyBorder="1" applyAlignment="1">
      <alignment horizontal="center"/>
    </xf>
    <xf numFmtId="164" fontId="24" fillId="0" borderId="10" xfId="1" applyFont="1" applyFill="1" applyBorder="1" applyAlignment="1">
      <alignment horizontal="center" vertical="center" wrapText="1"/>
    </xf>
    <xf numFmtId="0" fontId="15" fillId="0" borderId="10" xfId="5" applyFont="1" applyBorder="1" applyAlignment="1">
      <alignment horizontal="left"/>
    </xf>
    <xf numFmtId="9" fontId="15" fillId="0" borderId="10" xfId="2" applyFont="1" applyFill="1" applyBorder="1" applyAlignment="1">
      <alignment horizontal="center"/>
    </xf>
    <xf numFmtId="0" fontId="21" fillId="0" borderId="10" xfId="10" applyFont="1" applyBorder="1" applyAlignment="1">
      <alignment horizontal="center"/>
    </xf>
    <xf numFmtId="0" fontId="15" fillId="0" borderId="10" xfId="0" applyFont="1" applyBorder="1" applyAlignment="1">
      <alignment horizontal="left" vertical="top" wrapText="1"/>
    </xf>
    <xf numFmtId="9" fontId="15" fillId="0" borderId="10" xfId="2" applyFont="1" applyFill="1" applyBorder="1" applyAlignment="1">
      <alignment horizontal="center" vertical="top" wrapText="1"/>
    </xf>
    <xf numFmtId="0" fontId="21" fillId="0" borderId="10" xfId="0" quotePrefix="1" applyFont="1" applyBorder="1" applyAlignment="1">
      <alignment horizontal="center" vertical="top" wrapText="1"/>
    </xf>
    <xf numFmtId="0" fontId="15" fillId="0" borderId="10" xfId="5" applyFont="1" applyBorder="1" applyAlignment="1">
      <alignment horizontal="left" wrapText="1"/>
    </xf>
    <xf numFmtId="0" fontId="15" fillId="0" borderId="10" xfId="17" applyFont="1" applyBorder="1" applyAlignment="1">
      <alignment horizontal="left" wrapText="1"/>
    </xf>
    <xf numFmtId="0" fontId="24" fillId="0" borderId="11" xfId="0" applyFont="1" applyBorder="1"/>
    <xf numFmtId="0" fontId="24" fillId="0" borderId="0" xfId="0" applyFont="1"/>
    <xf numFmtId="0" fontId="21" fillId="0" borderId="0" xfId="5" applyFont="1"/>
    <xf numFmtId="164" fontId="21" fillId="0" borderId="0" xfId="1" applyFont="1" applyFill="1" applyAlignment="1">
      <alignment horizontal="center"/>
    </xf>
    <xf numFmtId="0" fontId="21" fillId="0" borderId="0" xfId="5" applyFont="1" applyAlignment="1">
      <alignment horizontal="left" wrapText="1"/>
    </xf>
    <xf numFmtId="0" fontId="92" fillId="0" borderId="0" xfId="0" applyFont="1" applyAlignment="1">
      <alignment horizontal="center"/>
    </xf>
    <xf numFmtId="0" fontId="92" fillId="0" borderId="0" xfId="0" applyFont="1" applyAlignment="1">
      <alignment horizontal="left"/>
    </xf>
    <xf numFmtId="165" fontId="92" fillId="0" borderId="0" xfId="1" applyNumberFormat="1" applyFont="1" applyFill="1" applyBorder="1" applyAlignment="1">
      <alignment horizontal="center"/>
    </xf>
    <xf numFmtId="165" fontId="92" fillId="0" borderId="0" xfId="1" applyNumberFormat="1" applyFont="1" applyFill="1" applyBorder="1" applyAlignment="1" applyProtection="1">
      <alignment horizontal="center"/>
      <protection locked="0"/>
    </xf>
    <xf numFmtId="9" fontId="21" fillId="0" borderId="0" xfId="2" applyFont="1" applyFill="1" applyAlignment="1">
      <alignment horizontal="center"/>
    </xf>
    <xf numFmtId="173" fontId="31" fillId="0" borderId="3" xfId="0" applyNumberFormat="1" applyFont="1" applyBorder="1" applyAlignment="1">
      <alignment horizontal="center" vertical="center"/>
    </xf>
    <xf numFmtId="49" fontId="21" fillId="0" borderId="10" xfId="6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1" fillId="0" borderId="10" xfId="6" applyFont="1" applyBorder="1" applyAlignment="1">
      <alignment horizontal="center" vertical="center" wrapText="1"/>
    </xf>
    <xf numFmtId="2" fontId="93" fillId="0" borderId="10" xfId="0" applyNumberFormat="1" applyFont="1" applyBorder="1" applyAlignment="1">
      <alignment horizontal="center" vertical="center" wrapText="1"/>
    </xf>
    <xf numFmtId="2" fontId="21" fillId="0" borderId="10" xfId="6" applyNumberFormat="1" applyFont="1" applyBorder="1" applyAlignment="1">
      <alignment horizontal="center" vertical="center" wrapText="1"/>
    </xf>
    <xf numFmtId="0" fontId="15" fillId="2" borderId="6" xfId="18" applyFont="1" applyFill="1" applyBorder="1" applyAlignment="1">
      <alignment horizontal="center" vertical="center" wrapText="1"/>
    </xf>
    <xf numFmtId="0" fontId="15" fillId="2" borderId="10" xfId="18" applyFont="1" applyFill="1" applyBorder="1" applyAlignment="1">
      <alignment horizontal="left" vertical="center" wrapText="1"/>
    </xf>
    <xf numFmtId="0" fontId="15" fillId="2" borderId="10" xfId="18" applyFont="1" applyFill="1" applyBorder="1" applyAlignment="1">
      <alignment horizontal="center" vertical="center" wrapText="1"/>
    </xf>
    <xf numFmtId="2" fontId="15" fillId="2" borderId="10" xfId="18" applyNumberFormat="1" applyFont="1" applyFill="1" applyBorder="1" applyAlignment="1">
      <alignment horizontal="center" vertical="center" wrapText="1"/>
    </xf>
    <xf numFmtId="2" fontId="94" fillId="2" borderId="10" xfId="8" applyNumberFormat="1" applyFont="1" applyFill="1" applyBorder="1" applyAlignment="1">
      <alignment horizontal="center" vertical="center" wrapText="1"/>
    </xf>
    <xf numFmtId="0" fontId="21" fillId="0" borderId="0" xfId="18" applyFont="1"/>
    <xf numFmtId="0" fontId="21" fillId="2" borderId="10" xfId="8" applyFont="1" applyFill="1" applyBorder="1" applyAlignment="1">
      <alignment horizontal="left" vertical="center" wrapText="1"/>
    </xf>
    <xf numFmtId="0" fontId="21" fillId="2" borderId="10" xfId="8" applyFont="1" applyFill="1" applyBorder="1" applyAlignment="1">
      <alignment horizontal="center" vertical="center" wrapText="1"/>
    </xf>
    <xf numFmtId="2" fontId="21" fillId="2" borderId="10" xfId="8" applyNumberFormat="1" applyFont="1" applyFill="1" applyBorder="1" applyAlignment="1">
      <alignment horizontal="center" vertical="center" wrapText="1"/>
    </xf>
    <xf numFmtId="0" fontId="95" fillId="2" borderId="10" xfId="0" applyFont="1" applyFill="1" applyBorder="1" applyAlignment="1">
      <alignment horizontal="center" vertical="center" wrapText="1"/>
    </xf>
    <xf numFmtId="2" fontId="95" fillId="2" borderId="10" xfId="0" applyNumberFormat="1" applyFont="1" applyFill="1" applyBorder="1" applyAlignment="1">
      <alignment horizontal="center" vertical="center" wrapText="1"/>
    </xf>
    <xf numFmtId="2" fontId="96" fillId="2" borderId="10" xfId="0" applyNumberFormat="1" applyFont="1" applyFill="1" applyBorder="1" applyAlignment="1">
      <alignment horizontal="center" vertical="center" wrapText="1"/>
    </xf>
    <xf numFmtId="0" fontId="2" fillId="2" borderId="10" xfId="8" applyFont="1" applyFill="1" applyBorder="1" applyAlignment="1">
      <alignment horizontal="center" vertical="center" wrapText="1"/>
    </xf>
    <xf numFmtId="0" fontId="21" fillId="2" borderId="10" xfId="18" applyFont="1" applyFill="1" applyBorder="1" applyAlignment="1">
      <alignment vertical="center" wrapText="1"/>
    </xf>
    <xf numFmtId="0" fontId="21" fillId="2" borderId="7" xfId="18" applyFont="1" applyFill="1" applyBorder="1" applyAlignment="1">
      <alignment vertical="center" wrapText="1"/>
    </xf>
    <xf numFmtId="0" fontId="21" fillId="2" borderId="10" xfId="18" applyFont="1" applyFill="1" applyBorder="1" applyAlignment="1">
      <alignment horizontal="center" vertical="center" wrapText="1"/>
    </xf>
    <xf numFmtId="0" fontId="74" fillId="2" borderId="10" xfId="8" applyFont="1" applyFill="1" applyBorder="1" applyAlignment="1">
      <alignment horizontal="left" vertical="center" wrapText="1"/>
    </xf>
    <xf numFmtId="0" fontId="12" fillId="2" borderId="10" xfId="8" applyFont="1" applyFill="1" applyBorder="1" applyAlignment="1">
      <alignment horizontal="center" vertical="center" wrapText="1"/>
    </xf>
    <xf numFmtId="2" fontId="74" fillId="2" borderId="10" xfId="8" applyNumberFormat="1" applyFont="1" applyFill="1" applyBorder="1" applyAlignment="1">
      <alignment horizontal="center" vertical="center" wrapText="1"/>
    </xf>
    <xf numFmtId="0" fontId="24" fillId="0" borderId="0" xfId="18" applyFont="1"/>
    <xf numFmtId="0" fontId="2" fillId="2" borderId="10" xfId="8" applyFont="1" applyFill="1" applyBorder="1" applyAlignment="1">
      <alignment horizontal="left" vertical="center" wrapText="1"/>
    </xf>
    <xf numFmtId="2" fontId="2" fillId="2" borderId="10" xfId="8" applyNumberFormat="1" applyFont="1" applyFill="1" applyBorder="1" applyAlignment="1">
      <alignment horizontal="center" vertical="center" wrapText="1"/>
    </xf>
    <xf numFmtId="167" fontId="2" fillId="2" borderId="10" xfId="8" applyNumberFormat="1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left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2" fillId="2" borderId="10" xfId="8" applyFont="1" applyFill="1" applyBorder="1" applyAlignment="1">
      <alignment vertical="center" wrapText="1"/>
    </xf>
    <xf numFmtId="14" fontId="15" fillId="2" borderId="10" xfId="18" applyNumberFormat="1" applyFont="1" applyFill="1" applyBorder="1" applyAlignment="1">
      <alignment horizontal="center" vertical="center" wrapText="1"/>
    </xf>
    <xf numFmtId="0" fontId="15" fillId="2" borderId="4" xfId="18" applyFont="1" applyFill="1" applyBorder="1" applyAlignment="1">
      <alignment horizontal="left" vertical="center" wrapText="1"/>
    </xf>
    <xf numFmtId="14" fontId="21" fillId="2" borderId="10" xfId="18" applyNumberFormat="1" applyFont="1" applyFill="1" applyBorder="1" applyAlignment="1">
      <alignment vertical="center" wrapText="1"/>
    </xf>
    <xf numFmtId="0" fontId="21" fillId="2" borderId="4" xfId="8" applyFont="1" applyFill="1" applyBorder="1" applyAlignment="1">
      <alignment horizontal="left" vertical="center" wrapText="1"/>
    </xf>
    <xf numFmtId="14" fontId="21" fillId="2" borderId="10" xfId="18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0" xfId="0" applyFont="1"/>
    <xf numFmtId="0" fontId="19" fillId="0" borderId="10" xfId="0" applyFont="1" applyBorder="1" applyAlignment="1">
      <alignment horizontal="left" vertical="center"/>
    </xf>
    <xf numFmtId="168" fontId="19" fillId="0" borderId="10" xfId="0" applyNumberFormat="1" applyFont="1" applyBorder="1" applyAlignment="1">
      <alignment horizontal="center" vertical="center"/>
    </xf>
    <xf numFmtId="0" fontId="36" fillId="0" borderId="5" xfId="0" applyFont="1" applyBorder="1"/>
    <xf numFmtId="0" fontId="19" fillId="0" borderId="10" xfId="0" applyFont="1" applyBorder="1" applyAlignment="1">
      <alignment horizontal="center" vertical="center" wrapText="1"/>
    </xf>
    <xf numFmtId="0" fontId="0" fillId="2" borderId="10" xfId="8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left" vertical="center"/>
    </xf>
    <xf numFmtId="2" fontId="62" fillId="2" borderId="0" xfId="0" applyNumberFormat="1" applyFont="1" applyFill="1" applyAlignment="1">
      <alignment horizontal="center" vertical="center" wrapText="1"/>
    </xf>
    <xf numFmtId="0" fontId="58" fillId="2" borderId="0" xfId="0" applyFont="1" applyFill="1" applyAlignment="1">
      <alignment horizontal="center" vertical="center" wrapText="1"/>
    </xf>
    <xf numFmtId="2" fontId="59" fillId="2" borderId="0" xfId="0" applyNumberFormat="1" applyFont="1" applyFill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2" fontId="27" fillId="2" borderId="6" xfId="0" applyNumberFormat="1" applyFont="1" applyFill="1" applyBorder="1" applyAlignment="1">
      <alignment horizontal="center" vertical="center" textRotation="90" wrapText="1"/>
    </xf>
    <xf numFmtId="2" fontId="27" fillId="2" borderId="7" xfId="0" applyNumberFormat="1" applyFont="1" applyFill="1" applyBorder="1" applyAlignment="1">
      <alignment horizontal="center" vertical="center" textRotation="90" wrapText="1"/>
    </xf>
    <xf numFmtId="2" fontId="27" fillId="2" borderId="6" xfId="0" applyNumberFormat="1" applyFont="1" applyFill="1" applyBorder="1" applyAlignment="1">
      <alignment horizontal="center" vertical="center" wrapText="1"/>
    </xf>
    <xf numFmtId="2" fontId="27" fillId="2" borderId="7" xfId="0" applyNumberFormat="1" applyFont="1" applyFill="1" applyBorder="1" applyAlignment="1">
      <alignment horizontal="center" vertical="center" wrapText="1"/>
    </xf>
    <xf numFmtId="2" fontId="27" fillId="2" borderId="2" xfId="0" applyNumberFormat="1" applyFont="1" applyFill="1" applyBorder="1" applyAlignment="1">
      <alignment horizontal="center" vertical="center" wrapText="1"/>
    </xf>
    <xf numFmtId="2" fontId="27" fillId="2" borderId="9" xfId="0" applyNumberFormat="1" applyFont="1" applyFill="1" applyBorder="1" applyAlignment="1">
      <alignment horizontal="center" vertical="center" wrapText="1"/>
    </xf>
    <xf numFmtId="2" fontId="27" fillId="2" borderId="4" xfId="0" applyNumberFormat="1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84" fillId="2" borderId="6" xfId="8" applyFont="1" applyFill="1" applyBorder="1" applyAlignment="1">
      <alignment horizontal="center" vertical="center" wrapText="1"/>
    </xf>
    <xf numFmtId="0" fontId="84" fillId="2" borderId="8" xfId="8" applyFont="1" applyFill="1" applyBorder="1" applyAlignment="1">
      <alignment horizontal="center" vertical="center" wrapText="1"/>
    </xf>
    <xf numFmtId="0" fontId="15" fillId="2" borderId="10" xfId="18" applyFont="1" applyFill="1" applyBorder="1" applyAlignment="1">
      <alignment horizontal="center" vertical="center" wrapText="1"/>
    </xf>
    <xf numFmtId="0" fontId="15" fillId="2" borderId="6" xfId="8" applyFont="1" applyFill="1" applyBorder="1" applyAlignment="1">
      <alignment horizontal="center" vertical="center" wrapText="1"/>
    </xf>
    <xf numFmtId="0" fontId="15" fillId="2" borderId="8" xfId="8" applyFont="1" applyFill="1" applyBorder="1" applyAlignment="1">
      <alignment horizontal="center" vertical="center" wrapText="1"/>
    </xf>
    <xf numFmtId="0" fontId="15" fillId="2" borderId="7" xfId="8" applyFont="1" applyFill="1" applyBorder="1" applyAlignment="1">
      <alignment horizontal="center" vertical="center" wrapText="1"/>
    </xf>
    <xf numFmtId="0" fontId="15" fillId="2" borderId="6" xfId="18" applyFont="1" applyFill="1" applyBorder="1" applyAlignment="1">
      <alignment horizontal="center" vertical="center" wrapText="1"/>
    </xf>
    <xf numFmtId="0" fontId="15" fillId="2" borderId="8" xfId="18" applyFont="1" applyFill="1" applyBorder="1" applyAlignment="1">
      <alignment horizontal="center" vertical="center" wrapText="1"/>
    </xf>
    <xf numFmtId="0" fontId="15" fillId="2" borderId="7" xfId="18" applyFont="1" applyFill="1" applyBorder="1" applyAlignment="1">
      <alignment horizontal="center" vertical="center" wrapText="1"/>
    </xf>
    <xf numFmtId="0" fontId="97" fillId="2" borderId="6" xfId="8" applyFont="1" applyFill="1" applyBorder="1" applyAlignment="1">
      <alignment horizontal="center" vertical="center" wrapText="1"/>
    </xf>
    <xf numFmtId="0" fontId="97" fillId="2" borderId="8" xfId="8" applyFont="1" applyFill="1" applyBorder="1" applyAlignment="1">
      <alignment horizontal="center" vertical="center" wrapText="1"/>
    </xf>
    <xf numFmtId="0" fontId="97" fillId="2" borderId="7" xfId="8" applyFont="1" applyFill="1" applyBorder="1" applyAlignment="1">
      <alignment horizontal="center" vertical="center" wrapText="1"/>
    </xf>
    <xf numFmtId="0" fontId="17" fillId="0" borderId="0" xfId="9" applyFont="1" applyAlignment="1">
      <alignment horizontal="center"/>
    </xf>
    <xf numFmtId="0" fontId="69" fillId="0" borderId="0" xfId="9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43" fillId="0" borderId="6" xfId="6" applyFont="1" applyBorder="1" applyAlignment="1">
      <alignment horizontal="center" vertical="center" wrapText="1"/>
    </xf>
    <xf numFmtId="0" fontId="43" fillId="0" borderId="8" xfId="6" applyFont="1" applyBorder="1" applyAlignment="1">
      <alignment horizontal="center" vertical="center" wrapText="1"/>
    </xf>
    <xf numFmtId="0" fontId="43" fillId="0" borderId="7" xfId="6" applyFont="1" applyBorder="1" applyAlignment="1">
      <alignment horizontal="center" vertical="center" wrapText="1"/>
    </xf>
    <xf numFmtId="0" fontId="45" fillId="0" borderId="6" xfId="7" applyFont="1" applyBorder="1" applyAlignment="1">
      <alignment horizontal="center" vertical="center"/>
    </xf>
    <xf numFmtId="0" fontId="45" fillId="0" borderId="8" xfId="7" applyFont="1" applyBorder="1" applyAlignment="1">
      <alignment horizontal="center" vertical="center"/>
    </xf>
    <xf numFmtId="0" fontId="45" fillId="0" borderId="7" xfId="7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43" fillId="0" borderId="3" xfId="6" applyFont="1" applyBorder="1" applyAlignment="1">
      <alignment horizontal="center" vertical="center" wrapText="1"/>
    </xf>
    <xf numFmtId="0" fontId="24" fillId="0" borderId="0" xfId="5" applyFont="1" applyAlignment="1">
      <alignment horizontal="center"/>
    </xf>
    <xf numFmtId="0" fontId="0" fillId="0" borderId="0" xfId="0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9" fontId="21" fillId="0" borderId="10" xfId="2" applyFont="1" applyFill="1" applyBorder="1" applyAlignment="1">
      <alignment horizontal="center" vertical="center"/>
    </xf>
    <xf numFmtId="164" fontId="21" fillId="0" borderId="10" xfId="1" applyFont="1" applyFill="1" applyBorder="1" applyAlignment="1">
      <alignment horizontal="center" vertical="center" wrapText="1"/>
    </xf>
    <xf numFmtId="164" fontId="21" fillId="0" borderId="10" xfId="1" applyFont="1" applyFill="1" applyBorder="1" applyAlignment="1">
      <alignment horizontal="center" vertical="center"/>
    </xf>
    <xf numFmtId="164" fontId="21" fillId="0" borderId="10" xfId="1" applyFont="1" applyFill="1" applyBorder="1" applyAlignment="1">
      <alignment horizontal="center" vertical="top"/>
    </xf>
    <xf numFmtId="0" fontId="90" fillId="0" borderId="0" xfId="0" applyFont="1" applyAlignment="1">
      <alignment horizontal="center" vertical="center" wrapText="1"/>
    </xf>
    <xf numFmtId="0" fontId="21" fillId="0" borderId="10" xfId="17" applyFont="1" applyBorder="1" applyAlignment="1">
      <alignment horizontal="center" vertical="center"/>
    </xf>
  </cellXfs>
  <cellStyles count="19">
    <cellStyle name="Comma" xfId="1" builtinId="3"/>
    <cellStyle name="Normal" xfId="0" builtinId="0"/>
    <cellStyle name="Normal 10" xfId="5"/>
    <cellStyle name="Normal 14 3" xfId="13"/>
    <cellStyle name="Normal 2 3 2" xfId="15"/>
    <cellStyle name="Normal 3" xfId="3"/>
    <cellStyle name="Normal 3 2" xfId="16"/>
    <cellStyle name="Normal 4" xfId="14"/>
    <cellStyle name="Normal_gare wyalsadfenigagarini 2_SMSH2008-IIkv ." xfId="17"/>
    <cellStyle name="Normal_qavtarazis mravalfunqciuri kompleqsis xarjTaRricxva" xfId="18"/>
    <cellStyle name="Percent" xfId="2" builtinId="5"/>
    <cellStyle name="Percent 3" xfId="4"/>
    <cellStyle name="Обычный 2" xfId="6"/>
    <cellStyle name="Обычный 2 2" xfId="9"/>
    <cellStyle name="Обычный 2 2 2" xfId="8"/>
    <cellStyle name="Обычный 3" xfId="7"/>
    <cellStyle name="Обычный_SAN2008-I" xfId="10"/>
    <cellStyle name="მძიმე 2" xfId="12"/>
    <cellStyle name="ჩვეულებრივი 2 2 2" xfId="11"/>
  </cellStyles>
  <dxfs count="1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57978</xdr:colOff>
      <xdr:row>14</xdr:row>
      <xdr:rowOff>183045</xdr:rowOff>
    </xdr:from>
    <xdr:to>
      <xdr:col>5</xdr:col>
      <xdr:colOff>455820</xdr:colOff>
      <xdr:row>23</xdr:row>
      <xdr:rowOff>22086</xdr:rowOff>
    </xdr:to>
    <xdr:pic>
      <xdr:nvPicPr>
        <xdr:cNvPr id="2" name="Picture 631" descr="Description: 4D408014">
          <a:extLst>
            <a:ext uri="{FF2B5EF4-FFF2-40B4-BE49-F238E27FC236}">
              <a16:creationId xmlns="" xmlns:a16="http://schemas.microsoft.com/office/drawing/2014/main" id="{2492D016-732C-4038-A83D-1A2AB6D8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9F8FD"/>
            </a:clrFrom>
            <a:clrTo>
              <a:srgbClr val="F9F8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1" t="28687" r="40417" b="55473"/>
        <a:stretch>
          <a:fillRect/>
        </a:stretch>
      </xdr:blipFill>
      <xdr:spPr bwMode="auto">
        <a:xfrm>
          <a:off x="2696403" y="5174145"/>
          <a:ext cx="1864692" cy="1382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4400550</xdr:colOff>
      <xdr:row>278</xdr:row>
      <xdr:rowOff>180975</xdr:rowOff>
    </xdr:from>
    <xdr:to>
      <xdr:col>5</xdr:col>
      <xdr:colOff>164311</xdr:colOff>
      <xdr:row>286</xdr:row>
      <xdr:rowOff>104400</xdr:rowOff>
    </xdr:to>
    <xdr:pic>
      <xdr:nvPicPr>
        <xdr:cNvPr id="2" name="Picture 631" descr="Description: 4D408014">
          <a:extLst>
            <a:ext uri="{FF2B5EF4-FFF2-40B4-BE49-F238E27FC236}">
              <a16:creationId xmlns="" xmlns:a16="http://schemas.microsoft.com/office/drawing/2014/main" id="{63BA0A03-5BC2-4294-BCCC-87B7B8ED5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9F8FD"/>
            </a:clrFrom>
            <a:clrTo>
              <a:srgbClr val="F9F8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1" t="28687" r="40417" b="55473"/>
        <a:stretch>
          <a:fillRect/>
        </a:stretch>
      </xdr:blipFill>
      <xdr:spPr bwMode="auto">
        <a:xfrm>
          <a:off x="5648325" y="47539275"/>
          <a:ext cx="1564486" cy="14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60</xdr:row>
      <xdr:rowOff>180975</xdr:rowOff>
    </xdr:from>
    <xdr:to>
      <xdr:col>6</xdr:col>
      <xdr:colOff>659611</xdr:colOff>
      <xdr:row>68</xdr:row>
      <xdr:rowOff>47250</xdr:rowOff>
    </xdr:to>
    <xdr:pic>
      <xdr:nvPicPr>
        <xdr:cNvPr id="2" name="Picture 631" descr="Description: 4D408014">
          <a:extLst>
            <a:ext uri="{FF2B5EF4-FFF2-40B4-BE49-F238E27FC236}">
              <a16:creationId xmlns="" xmlns:a16="http://schemas.microsoft.com/office/drawing/2014/main" id="{65820B5F-6916-47AB-8BD7-7D4B14549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9F8FD"/>
            </a:clrFrom>
            <a:clrTo>
              <a:srgbClr val="F9F8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1" t="28687" r="40417" b="55473"/>
        <a:stretch>
          <a:fillRect/>
        </a:stretch>
      </xdr:blipFill>
      <xdr:spPr bwMode="auto">
        <a:xfrm>
          <a:off x="4981575" y="11649075"/>
          <a:ext cx="1564486" cy="14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264584</xdr:colOff>
      <xdr:row>51</xdr:row>
      <xdr:rowOff>95250</xdr:rowOff>
    </xdr:from>
    <xdr:to>
      <xdr:col>6</xdr:col>
      <xdr:colOff>559070</xdr:colOff>
      <xdr:row>58</xdr:row>
      <xdr:rowOff>153084</xdr:rowOff>
    </xdr:to>
    <xdr:pic>
      <xdr:nvPicPr>
        <xdr:cNvPr id="2" name="Picture 631" descr="Description: 4D408014">
          <a:extLst>
            <a:ext uri="{FF2B5EF4-FFF2-40B4-BE49-F238E27FC236}">
              <a16:creationId xmlns="" xmlns:a16="http://schemas.microsoft.com/office/drawing/2014/main" id="{E8AB3F65-33D5-45A8-86F5-DE18B081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9F8FD"/>
            </a:clrFrom>
            <a:clrTo>
              <a:srgbClr val="F9F8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1" t="28687" r="40417" b="55473"/>
        <a:stretch>
          <a:fillRect/>
        </a:stretch>
      </xdr:blipFill>
      <xdr:spPr bwMode="auto">
        <a:xfrm>
          <a:off x="5005917" y="11355917"/>
          <a:ext cx="1564486" cy="14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55</xdr:row>
      <xdr:rowOff>190500</xdr:rowOff>
    </xdr:from>
    <xdr:to>
      <xdr:col>7</xdr:col>
      <xdr:colOff>421486</xdr:colOff>
      <xdr:row>63</xdr:row>
      <xdr:rowOff>56775</xdr:rowOff>
    </xdr:to>
    <xdr:pic>
      <xdr:nvPicPr>
        <xdr:cNvPr id="2" name="Picture 631" descr="Description: 4D408014">
          <a:extLst>
            <a:ext uri="{FF2B5EF4-FFF2-40B4-BE49-F238E27FC236}">
              <a16:creationId xmlns="" xmlns:a16="http://schemas.microsoft.com/office/drawing/2014/main" id="{B4BF3D04-BFCC-46B5-812E-D863FA48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9F8FD"/>
            </a:clrFrom>
            <a:clrTo>
              <a:srgbClr val="F9F8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1" t="28687" r="40417" b="55473"/>
        <a:stretch>
          <a:fillRect/>
        </a:stretch>
      </xdr:blipFill>
      <xdr:spPr bwMode="auto">
        <a:xfrm>
          <a:off x="6524625" y="12858750"/>
          <a:ext cx="1564486" cy="14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zoomScaleNormal="100" zoomScaleSheetLayoutView="100" workbookViewId="0">
      <selection activeCell="A2" sqref="A2:I2"/>
    </sheetView>
  </sheetViews>
  <sheetFormatPr defaultRowHeight="12.75"/>
  <cols>
    <col min="1" max="1" width="4.5703125" style="3" customWidth="1"/>
    <col min="2" max="2" width="6.85546875" style="3" customWidth="1"/>
    <col min="3" max="3" width="28.140625" style="3" customWidth="1"/>
    <col min="4" max="4" width="14.7109375" style="3" customWidth="1"/>
    <col min="5" max="5" width="7.28515625" style="3" customWidth="1"/>
    <col min="6" max="6" width="7.7109375" style="3" customWidth="1"/>
    <col min="7" max="7" width="7.5703125" style="3" customWidth="1"/>
    <col min="8" max="8" width="7.42578125" style="3" customWidth="1"/>
    <col min="9" max="9" width="12.140625" style="3" customWidth="1"/>
    <col min="10" max="256" width="9.140625" style="3"/>
    <col min="257" max="257" width="4.5703125" style="3" customWidth="1"/>
    <col min="258" max="258" width="6.85546875" style="3" customWidth="1"/>
    <col min="259" max="259" width="28.140625" style="3" customWidth="1"/>
    <col min="260" max="260" width="8.85546875" style="3" customWidth="1"/>
    <col min="261" max="261" width="7.28515625" style="3" customWidth="1"/>
    <col min="262" max="262" width="7.7109375" style="3" customWidth="1"/>
    <col min="263" max="263" width="7.5703125" style="3" customWidth="1"/>
    <col min="264" max="264" width="7.42578125" style="3" customWidth="1"/>
    <col min="265" max="265" width="8.28515625" style="3" customWidth="1"/>
    <col min="266" max="512" width="9.140625" style="3"/>
    <col min="513" max="513" width="4.5703125" style="3" customWidth="1"/>
    <col min="514" max="514" width="6.85546875" style="3" customWidth="1"/>
    <col min="515" max="515" width="28.140625" style="3" customWidth="1"/>
    <col min="516" max="516" width="8.85546875" style="3" customWidth="1"/>
    <col min="517" max="517" width="7.28515625" style="3" customWidth="1"/>
    <col min="518" max="518" width="7.7109375" style="3" customWidth="1"/>
    <col min="519" max="519" width="7.5703125" style="3" customWidth="1"/>
    <col min="520" max="520" width="7.42578125" style="3" customWidth="1"/>
    <col min="521" max="521" width="8.28515625" style="3" customWidth="1"/>
    <col min="522" max="768" width="9.140625" style="3"/>
    <col min="769" max="769" width="4.5703125" style="3" customWidth="1"/>
    <col min="770" max="770" width="6.85546875" style="3" customWidth="1"/>
    <col min="771" max="771" width="28.140625" style="3" customWidth="1"/>
    <col min="772" max="772" width="8.85546875" style="3" customWidth="1"/>
    <col min="773" max="773" width="7.28515625" style="3" customWidth="1"/>
    <col min="774" max="774" width="7.7109375" style="3" customWidth="1"/>
    <col min="775" max="775" width="7.5703125" style="3" customWidth="1"/>
    <col min="776" max="776" width="7.42578125" style="3" customWidth="1"/>
    <col min="777" max="777" width="8.28515625" style="3" customWidth="1"/>
    <col min="778" max="1024" width="9.140625" style="3"/>
    <col min="1025" max="1025" width="4.5703125" style="3" customWidth="1"/>
    <col min="1026" max="1026" width="6.85546875" style="3" customWidth="1"/>
    <col min="1027" max="1027" width="28.140625" style="3" customWidth="1"/>
    <col min="1028" max="1028" width="8.85546875" style="3" customWidth="1"/>
    <col min="1029" max="1029" width="7.28515625" style="3" customWidth="1"/>
    <col min="1030" max="1030" width="7.7109375" style="3" customWidth="1"/>
    <col min="1031" max="1031" width="7.5703125" style="3" customWidth="1"/>
    <col min="1032" max="1032" width="7.42578125" style="3" customWidth="1"/>
    <col min="1033" max="1033" width="8.28515625" style="3" customWidth="1"/>
    <col min="1034" max="1280" width="9.140625" style="3"/>
    <col min="1281" max="1281" width="4.5703125" style="3" customWidth="1"/>
    <col min="1282" max="1282" width="6.85546875" style="3" customWidth="1"/>
    <col min="1283" max="1283" width="28.140625" style="3" customWidth="1"/>
    <col min="1284" max="1284" width="8.85546875" style="3" customWidth="1"/>
    <col min="1285" max="1285" width="7.28515625" style="3" customWidth="1"/>
    <col min="1286" max="1286" width="7.7109375" style="3" customWidth="1"/>
    <col min="1287" max="1287" width="7.5703125" style="3" customWidth="1"/>
    <col min="1288" max="1288" width="7.42578125" style="3" customWidth="1"/>
    <col min="1289" max="1289" width="8.28515625" style="3" customWidth="1"/>
    <col min="1290" max="1536" width="9.140625" style="3"/>
    <col min="1537" max="1537" width="4.5703125" style="3" customWidth="1"/>
    <col min="1538" max="1538" width="6.85546875" style="3" customWidth="1"/>
    <col min="1539" max="1539" width="28.140625" style="3" customWidth="1"/>
    <col min="1540" max="1540" width="8.85546875" style="3" customWidth="1"/>
    <col min="1541" max="1541" width="7.28515625" style="3" customWidth="1"/>
    <col min="1542" max="1542" width="7.7109375" style="3" customWidth="1"/>
    <col min="1543" max="1543" width="7.5703125" style="3" customWidth="1"/>
    <col min="1544" max="1544" width="7.42578125" style="3" customWidth="1"/>
    <col min="1545" max="1545" width="8.28515625" style="3" customWidth="1"/>
    <col min="1546" max="1792" width="9.140625" style="3"/>
    <col min="1793" max="1793" width="4.5703125" style="3" customWidth="1"/>
    <col min="1794" max="1794" width="6.85546875" style="3" customWidth="1"/>
    <col min="1795" max="1795" width="28.140625" style="3" customWidth="1"/>
    <col min="1796" max="1796" width="8.85546875" style="3" customWidth="1"/>
    <col min="1797" max="1797" width="7.28515625" style="3" customWidth="1"/>
    <col min="1798" max="1798" width="7.7109375" style="3" customWidth="1"/>
    <col min="1799" max="1799" width="7.5703125" style="3" customWidth="1"/>
    <col min="1800" max="1800" width="7.42578125" style="3" customWidth="1"/>
    <col min="1801" max="1801" width="8.28515625" style="3" customWidth="1"/>
    <col min="1802" max="2048" width="9.140625" style="3"/>
    <col min="2049" max="2049" width="4.5703125" style="3" customWidth="1"/>
    <col min="2050" max="2050" width="6.85546875" style="3" customWidth="1"/>
    <col min="2051" max="2051" width="28.140625" style="3" customWidth="1"/>
    <col min="2052" max="2052" width="8.85546875" style="3" customWidth="1"/>
    <col min="2053" max="2053" width="7.28515625" style="3" customWidth="1"/>
    <col min="2054" max="2054" width="7.7109375" style="3" customWidth="1"/>
    <col min="2055" max="2055" width="7.5703125" style="3" customWidth="1"/>
    <col min="2056" max="2056" width="7.42578125" style="3" customWidth="1"/>
    <col min="2057" max="2057" width="8.28515625" style="3" customWidth="1"/>
    <col min="2058" max="2304" width="9.140625" style="3"/>
    <col min="2305" max="2305" width="4.5703125" style="3" customWidth="1"/>
    <col min="2306" max="2306" width="6.85546875" style="3" customWidth="1"/>
    <col min="2307" max="2307" width="28.140625" style="3" customWidth="1"/>
    <col min="2308" max="2308" width="8.85546875" style="3" customWidth="1"/>
    <col min="2309" max="2309" width="7.28515625" style="3" customWidth="1"/>
    <col min="2310" max="2310" width="7.7109375" style="3" customWidth="1"/>
    <col min="2311" max="2311" width="7.5703125" style="3" customWidth="1"/>
    <col min="2312" max="2312" width="7.42578125" style="3" customWidth="1"/>
    <col min="2313" max="2313" width="8.28515625" style="3" customWidth="1"/>
    <col min="2314" max="2560" width="9.140625" style="3"/>
    <col min="2561" max="2561" width="4.5703125" style="3" customWidth="1"/>
    <col min="2562" max="2562" width="6.85546875" style="3" customWidth="1"/>
    <col min="2563" max="2563" width="28.140625" style="3" customWidth="1"/>
    <col min="2564" max="2564" width="8.85546875" style="3" customWidth="1"/>
    <col min="2565" max="2565" width="7.28515625" style="3" customWidth="1"/>
    <col min="2566" max="2566" width="7.7109375" style="3" customWidth="1"/>
    <col min="2567" max="2567" width="7.5703125" style="3" customWidth="1"/>
    <col min="2568" max="2568" width="7.42578125" style="3" customWidth="1"/>
    <col min="2569" max="2569" width="8.28515625" style="3" customWidth="1"/>
    <col min="2570" max="2816" width="9.140625" style="3"/>
    <col min="2817" max="2817" width="4.5703125" style="3" customWidth="1"/>
    <col min="2818" max="2818" width="6.85546875" style="3" customWidth="1"/>
    <col min="2819" max="2819" width="28.140625" style="3" customWidth="1"/>
    <col min="2820" max="2820" width="8.85546875" style="3" customWidth="1"/>
    <col min="2821" max="2821" width="7.28515625" style="3" customWidth="1"/>
    <col min="2822" max="2822" width="7.7109375" style="3" customWidth="1"/>
    <col min="2823" max="2823" width="7.5703125" style="3" customWidth="1"/>
    <col min="2824" max="2824" width="7.42578125" style="3" customWidth="1"/>
    <col min="2825" max="2825" width="8.28515625" style="3" customWidth="1"/>
    <col min="2826" max="3072" width="9.140625" style="3"/>
    <col min="3073" max="3073" width="4.5703125" style="3" customWidth="1"/>
    <col min="3074" max="3074" width="6.85546875" style="3" customWidth="1"/>
    <col min="3075" max="3075" width="28.140625" style="3" customWidth="1"/>
    <col min="3076" max="3076" width="8.85546875" style="3" customWidth="1"/>
    <col min="3077" max="3077" width="7.28515625" style="3" customWidth="1"/>
    <col min="3078" max="3078" width="7.7109375" style="3" customWidth="1"/>
    <col min="3079" max="3079" width="7.5703125" style="3" customWidth="1"/>
    <col min="3080" max="3080" width="7.42578125" style="3" customWidth="1"/>
    <col min="3081" max="3081" width="8.28515625" style="3" customWidth="1"/>
    <col min="3082" max="3328" width="9.140625" style="3"/>
    <col min="3329" max="3329" width="4.5703125" style="3" customWidth="1"/>
    <col min="3330" max="3330" width="6.85546875" style="3" customWidth="1"/>
    <col min="3331" max="3331" width="28.140625" style="3" customWidth="1"/>
    <col min="3332" max="3332" width="8.85546875" style="3" customWidth="1"/>
    <col min="3333" max="3333" width="7.28515625" style="3" customWidth="1"/>
    <col min="3334" max="3334" width="7.7109375" style="3" customWidth="1"/>
    <col min="3335" max="3335" width="7.5703125" style="3" customWidth="1"/>
    <col min="3336" max="3336" width="7.42578125" style="3" customWidth="1"/>
    <col min="3337" max="3337" width="8.28515625" style="3" customWidth="1"/>
    <col min="3338" max="3584" width="9.140625" style="3"/>
    <col min="3585" max="3585" width="4.5703125" style="3" customWidth="1"/>
    <col min="3586" max="3586" width="6.85546875" style="3" customWidth="1"/>
    <col min="3587" max="3587" width="28.140625" style="3" customWidth="1"/>
    <col min="3588" max="3588" width="8.85546875" style="3" customWidth="1"/>
    <col min="3589" max="3589" width="7.28515625" style="3" customWidth="1"/>
    <col min="3590" max="3590" width="7.7109375" style="3" customWidth="1"/>
    <col min="3591" max="3591" width="7.5703125" style="3" customWidth="1"/>
    <col min="3592" max="3592" width="7.42578125" style="3" customWidth="1"/>
    <col min="3593" max="3593" width="8.28515625" style="3" customWidth="1"/>
    <col min="3594" max="3840" width="9.140625" style="3"/>
    <col min="3841" max="3841" width="4.5703125" style="3" customWidth="1"/>
    <col min="3842" max="3842" width="6.85546875" style="3" customWidth="1"/>
    <col min="3843" max="3843" width="28.140625" style="3" customWidth="1"/>
    <col min="3844" max="3844" width="8.85546875" style="3" customWidth="1"/>
    <col min="3845" max="3845" width="7.28515625" style="3" customWidth="1"/>
    <col min="3846" max="3846" width="7.7109375" style="3" customWidth="1"/>
    <col min="3847" max="3847" width="7.5703125" style="3" customWidth="1"/>
    <col min="3848" max="3848" width="7.42578125" style="3" customWidth="1"/>
    <col min="3849" max="3849" width="8.28515625" style="3" customWidth="1"/>
    <col min="3850" max="4096" width="9.140625" style="3"/>
    <col min="4097" max="4097" width="4.5703125" style="3" customWidth="1"/>
    <col min="4098" max="4098" width="6.85546875" style="3" customWidth="1"/>
    <col min="4099" max="4099" width="28.140625" style="3" customWidth="1"/>
    <col min="4100" max="4100" width="8.85546875" style="3" customWidth="1"/>
    <col min="4101" max="4101" width="7.28515625" style="3" customWidth="1"/>
    <col min="4102" max="4102" width="7.7109375" style="3" customWidth="1"/>
    <col min="4103" max="4103" width="7.5703125" style="3" customWidth="1"/>
    <col min="4104" max="4104" width="7.42578125" style="3" customWidth="1"/>
    <col min="4105" max="4105" width="8.28515625" style="3" customWidth="1"/>
    <col min="4106" max="4352" width="9.140625" style="3"/>
    <col min="4353" max="4353" width="4.5703125" style="3" customWidth="1"/>
    <col min="4354" max="4354" width="6.85546875" style="3" customWidth="1"/>
    <col min="4355" max="4355" width="28.140625" style="3" customWidth="1"/>
    <col min="4356" max="4356" width="8.85546875" style="3" customWidth="1"/>
    <col min="4357" max="4357" width="7.28515625" style="3" customWidth="1"/>
    <col min="4358" max="4358" width="7.7109375" style="3" customWidth="1"/>
    <col min="4359" max="4359" width="7.5703125" style="3" customWidth="1"/>
    <col min="4360" max="4360" width="7.42578125" style="3" customWidth="1"/>
    <col min="4361" max="4361" width="8.28515625" style="3" customWidth="1"/>
    <col min="4362" max="4608" width="9.140625" style="3"/>
    <col min="4609" max="4609" width="4.5703125" style="3" customWidth="1"/>
    <col min="4610" max="4610" width="6.85546875" style="3" customWidth="1"/>
    <col min="4611" max="4611" width="28.140625" style="3" customWidth="1"/>
    <col min="4612" max="4612" width="8.85546875" style="3" customWidth="1"/>
    <col min="4613" max="4613" width="7.28515625" style="3" customWidth="1"/>
    <col min="4614" max="4614" width="7.7109375" style="3" customWidth="1"/>
    <col min="4615" max="4615" width="7.5703125" style="3" customWidth="1"/>
    <col min="4616" max="4616" width="7.42578125" style="3" customWidth="1"/>
    <col min="4617" max="4617" width="8.28515625" style="3" customWidth="1"/>
    <col min="4618" max="4864" width="9.140625" style="3"/>
    <col min="4865" max="4865" width="4.5703125" style="3" customWidth="1"/>
    <col min="4866" max="4866" width="6.85546875" style="3" customWidth="1"/>
    <col min="4867" max="4867" width="28.140625" style="3" customWidth="1"/>
    <col min="4868" max="4868" width="8.85546875" style="3" customWidth="1"/>
    <col min="4869" max="4869" width="7.28515625" style="3" customWidth="1"/>
    <col min="4870" max="4870" width="7.7109375" style="3" customWidth="1"/>
    <col min="4871" max="4871" width="7.5703125" style="3" customWidth="1"/>
    <col min="4872" max="4872" width="7.42578125" style="3" customWidth="1"/>
    <col min="4873" max="4873" width="8.28515625" style="3" customWidth="1"/>
    <col min="4874" max="5120" width="9.140625" style="3"/>
    <col min="5121" max="5121" width="4.5703125" style="3" customWidth="1"/>
    <col min="5122" max="5122" width="6.85546875" style="3" customWidth="1"/>
    <col min="5123" max="5123" width="28.140625" style="3" customWidth="1"/>
    <col min="5124" max="5124" width="8.85546875" style="3" customWidth="1"/>
    <col min="5125" max="5125" width="7.28515625" style="3" customWidth="1"/>
    <col min="5126" max="5126" width="7.7109375" style="3" customWidth="1"/>
    <col min="5127" max="5127" width="7.5703125" style="3" customWidth="1"/>
    <col min="5128" max="5128" width="7.42578125" style="3" customWidth="1"/>
    <col min="5129" max="5129" width="8.28515625" style="3" customWidth="1"/>
    <col min="5130" max="5376" width="9.140625" style="3"/>
    <col min="5377" max="5377" width="4.5703125" style="3" customWidth="1"/>
    <col min="5378" max="5378" width="6.85546875" style="3" customWidth="1"/>
    <col min="5379" max="5379" width="28.140625" style="3" customWidth="1"/>
    <col min="5380" max="5380" width="8.85546875" style="3" customWidth="1"/>
    <col min="5381" max="5381" width="7.28515625" style="3" customWidth="1"/>
    <col min="5382" max="5382" width="7.7109375" style="3" customWidth="1"/>
    <col min="5383" max="5383" width="7.5703125" style="3" customWidth="1"/>
    <col min="5384" max="5384" width="7.42578125" style="3" customWidth="1"/>
    <col min="5385" max="5385" width="8.28515625" style="3" customWidth="1"/>
    <col min="5386" max="5632" width="9.140625" style="3"/>
    <col min="5633" max="5633" width="4.5703125" style="3" customWidth="1"/>
    <col min="5634" max="5634" width="6.85546875" style="3" customWidth="1"/>
    <col min="5635" max="5635" width="28.140625" style="3" customWidth="1"/>
    <col min="5636" max="5636" width="8.85546875" style="3" customWidth="1"/>
    <col min="5637" max="5637" width="7.28515625" style="3" customWidth="1"/>
    <col min="5638" max="5638" width="7.7109375" style="3" customWidth="1"/>
    <col min="5639" max="5639" width="7.5703125" style="3" customWidth="1"/>
    <col min="5640" max="5640" width="7.42578125" style="3" customWidth="1"/>
    <col min="5641" max="5641" width="8.28515625" style="3" customWidth="1"/>
    <col min="5642" max="5888" width="9.140625" style="3"/>
    <col min="5889" max="5889" width="4.5703125" style="3" customWidth="1"/>
    <col min="5890" max="5890" width="6.85546875" style="3" customWidth="1"/>
    <col min="5891" max="5891" width="28.140625" style="3" customWidth="1"/>
    <col min="5892" max="5892" width="8.85546875" style="3" customWidth="1"/>
    <col min="5893" max="5893" width="7.28515625" style="3" customWidth="1"/>
    <col min="5894" max="5894" width="7.7109375" style="3" customWidth="1"/>
    <col min="5895" max="5895" width="7.5703125" style="3" customWidth="1"/>
    <col min="5896" max="5896" width="7.42578125" style="3" customWidth="1"/>
    <col min="5897" max="5897" width="8.28515625" style="3" customWidth="1"/>
    <col min="5898" max="6144" width="9.140625" style="3"/>
    <col min="6145" max="6145" width="4.5703125" style="3" customWidth="1"/>
    <col min="6146" max="6146" width="6.85546875" style="3" customWidth="1"/>
    <col min="6147" max="6147" width="28.140625" style="3" customWidth="1"/>
    <col min="6148" max="6148" width="8.85546875" style="3" customWidth="1"/>
    <col min="6149" max="6149" width="7.28515625" style="3" customWidth="1"/>
    <col min="6150" max="6150" width="7.7109375" style="3" customWidth="1"/>
    <col min="6151" max="6151" width="7.5703125" style="3" customWidth="1"/>
    <col min="6152" max="6152" width="7.42578125" style="3" customWidth="1"/>
    <col min="6153" max="6153" width="8.28515625" style="3" customWidth="1"/>
    <col min="6154" max="6400" width="9.140625" style="3"/>
    <col min="6401" max="6401" width="4.5703125" style="3" customWidth="1"/>
    <col min="6402" max="6402" width="6.85546875" style="3" customWidth="1"/>
    <col min="6403" max="6403" width="28.140625" style="3" customWidth="1"/>
    <col min="6404" max="6404" width="8.85546875" style="3" customWidth="1"/>
    <col min="6405" max="6405" width="7.28515625" style="3" customWidth="1"/>
    <col min="6406" max="6406" width="7.7109375" style="3" customWidth="1"/>
    <col min="6407" max="6407" width="7.5703125" style="3" customWidth="1"/>
    <col min="6408" max="6408" width="7.42578125" style="3" customWidth="1"/>
    <col min="6409" max="6409" width="8.28515625" style="3" customWidth="1"/>
    <col min="6410" max="6656" width="9.140625" style="3"/>
    <col min="6657" max="6657" width="4.5703125" style="3" customWidth="1"/>
    <col min="6658" max="6658" width="6.85546875" style="3" customWidth="1"/>
    <col min="6659" max="6659" width="28.140625" style="3" customWidth="1"/>
    <col min="6660" max="6660" width="8.85546875" style="3" customWidth="1"/>
    <col min="6661" max="6661" width="7.28515625" style="3" customWidth="1"/>
    <col min="6662" max="6662" width="7.7109375" style="3" customWidth="1"/>
    <col min="6663" max="6663" width="7.5703125" style="3" customWidth="1"/>
    <col min="6664" max="6664" width="7.42578125" style="3" customWidth="1"/>
    <col min="6665" max="6665" width="8.28515625" style="3" customWidth="1"/>
    <col min="6666" max="6912" width="9.140625" style="3"/>
    <col min="6913" max="6913" width="4.5703125" style="3" customWidth="1"/>
    <col min="6914" max="6914" width="6.85546875" style="3" customWidth="1"/>
    <col min="6915" max="6915" width="28.140625" style="3" customWidth="1"/>
    <col min="6916" max="6916" width="8.85546875" style="3" customWidth="1"/>
    <col min="6917" max="6917" width="7.28515625" style="3" customWidth="1"/>
    <col min="6918" max="6918" width="7.7109375" style="3" customWidth="1"/>
    <col min="6919" max="6919" width="7.5703125" style="3" customWidth="1"/>
    <col min="6920" max="6920" width="7.42578125" style="3" customWidth="1"/>
    <col min="6921" max="6921" width="8.28515625" style="3" customWidth="1"/>
    <col min="6922" max="7168" width="9.140625" style="3"/>
    <col min="7169" max="7169" width="4.5703125" style="3" customWidth="1"/>
    <col min="7170" max="7170" width="6.85546875" style="3" customWidth="1"/>
    <col min="7171" max="7171" width="28.140625" style="3" customWidth="1"/>
    <col min="7172" max="7172" width="8.85546875" style="3" customWidth="1"/>
    <col min="7173" max="7173" width="7.28515625" style="3" customWidth="1"/>
    <col min="7174" max="7174" width="7.7109375" style="3" customWidth="1"/>
    <col min="7175" max="7175" width="7.5703125" style="3" customWidth="1"/>
    <col min="7176" max="7176" width="7.42578125" style="3" customWidth="1"/>
    <col min="7177" max="7177" width="8.28515625" style="3" customWidth="1"/>
    <col min="7178" max="7424" width="9.140625" style="3"/>
    <col min="7425" max="7425" width="4.5703125" style="3" customWidth="1"/>
    <col min="7426" max="7426" width="6.85546875" style="3" customWidth="1"/>
    <col min="7427" max="7427" width="28.140625" style="3" customWidth="1"/>
    <col min="7428" max="7428" width="8.85546875" style="3" customWidth="1"/>
    <col min="7429" max="7429" width="7.28515625" style="3" customWidth="1"/>
    <col min="7430" max="7430" width="7.7109375" style="3" customWidth="1"/>
    <col min="7431" max="7431" width="7.5703125" style="3" customWidth="1"/>
    <col min="7432" max="7432" width="7.42578125" style="3" customWidth="1"/>
    <col min="7433" max="7433" width="8.28515625" style="3" customWidth="1"/>
    <col min="7434" max="7680" width="9.140625" style="3"/>
    <col min="7681" max="7681" width="4.5703125" style="3" customWidth="1"/>
    <col min="7682" max="7682" width="6.85546875" style="3" customWidth="1"/>
    <col min="7683" max="7683" width="28.140625" style="3" customWidth="1"/>
    <col min="7684" max="7684" width="8.85546875" style="3" customWidth="1"/>
    <col min="7685" max="7685" width="7.28515625" style="3" customWidth="1"/>
    <col min="7686" max="7686" width="7.7109375" style="3" customWidth="1"/>
    <col min="7687" max="7687" width="7.5703125" style="3" customWidth="1"/>
    <col min="7688" max="7688" width="7.42578125" style="3" customWidth="1"/>
    <col min="7689" max="7689" width="8.28515625" style="3" customWidth="1"/>
    <col min="7690" max="7936" width="9.140625" style="3"/>
    <col min="7937" max="7937" width="4.5703125" style="3" customWidth="1"/>
    <col min="7938" max="7938" width="6.85546875" style="3" customWidth="1"/>
    <col min="7939" max="7939" width="28.140625" style="3" customWidth="1"/>
    <col min="7940" max="7940" width="8.85546875" style="3" customWidth="1"/>
    <col min="7941" max="7941" width="7.28515625" style="3" customWidth="1"/>
    <col min="7942" max="7942" width="7.7109375" style="3" customWidth="1"/>
    <col min="7943" max="7943" width="7.5703125" style="3" customWidth="1"/>
    <col min="7944" max="7944" width="7.42578125" style="3" customWidth="1"/>
    <col min="7945" max="7945" width="8.28515625" style="3" customWidth="1"/>
    <col min="7946" max="8192" width="9.140625" style="3"/>
    <col min="8193" max="8193" width="4.5703125" style="3" customWidth="1"/>
    <col min="8194" max="8194" width="6.85546875" style="3" customWidth="1"/>
    <col min="8195" max="8195" width="28.140625" style="3" customWidth="1"/>
    <col min="8196" max="8196" width="8.85546875" style="3" customWidth="1"/>
    <col min="8197" max="8197" width="7.28515625" style="3" customWidth="1"/>
    <col min="8198" max="8198" width="7.7109375" style="3" customWidth="1"/>
    <col min="8199" max="8199" width="7.5703125" style="3" customWidth="1"/>
    <col min="8200" max="8200" width="7.42578125" style="3" customWidth="1"/>
    <col min="8201" max="8201" width="8.28515625" style="3" customWidth="1"/>
    <col min="8202" max="8448" width="9.140625" style="3"/>
    <col min="8449" max="8449" width="4.5703125" style="3" customWidth="1"/>
    <col min="8450" max="8450" width="6.85546875" style="3" customWidth="1"/>
    <col min="8451" max="8451" width="28.140625" style="3" customWidth="1"/>
    <col min="8452" max="8452" width="8.85546875" style="3" customWidth="1"/>
    <col min="8453" max="8453" width="7.28515625" style="3" customWidth="1"/>
    <col min="8454" max="8454" width="7.7109375" style="3" customWidth="1"/>
    <col min="8455" max="8455" width="7.5703125" style="3" customWidth="1"/>
    <col min="8456" max="8456" width="7.42578125" style="3" customWidth="1"/>
    <col min="8457" max="8457" width="8.28515625" style="3" customWidth="1"/>
    <col min="8458" max="8704" width="9.140625" style="3"/>
    <col min="8705" max="8705" width="4.5703125" style="3" customWidth="1"/>
    <col min="8706" max="8706" width="6.85546875" style="3" customWidth="1"/>
    <col min="8707" max="8707" width="28.140625" style="3" customWidth="1"/>
    <col min="8708" max="8708" width="8.85546875" style="3" customWidth="1"/>
    <col min="8709" max="8709" width="7.28515625" style="3" customWidth="1"/>
    <col min="8710" max="8710" width="7.7109375" style="3" customWidth="1"/>
    <col min="8711" max="8711" width="7.5703125" style="3" customWidth="1"/>
    <col min="8712" max="8712" width="7.42578125" style="3" customWidth="1"/>
    <col min="8713" max="8713" width="8.28515625" style="3" customWidth="1"/>
    <col min="8714" max="8960" width="9.140625" style="3"/>
    <col min="8961" max="8961" width="4.5703125" style="3" customWidth="1"/>
    <col min="8962" max="8962" width="6.85546875" style="3" customWidth="1"/>
    <col min="8963" max="8963" width="28.140625" style="3" customWidth="1"/>
    <col min="8964" max="8964" width="8.85546875" style="3" customWidth="1"/>
    <col min="8965" max="8965" width="7.28515625" style="3" customWidth="1"/>
    <col min="8966" max="8966" width="7.7109375" style="3" customWidth="1"/>
    <col min="8967" max="8967" width="7.5703125" style="3" customWidth="1"/>
    <col min="8968" max="8968" width="7.42578125" style="3" customWidth="1"/>
    <col min="8969" max="8969" width="8.28515625" style="3" customWidth="1"/>
    <col min="8970" max="9216" width="9.140625" style="3"/>
    <col min="9217" max="9217" width="4.5703125" style="3" customWidth="1"/>
    <col min="9218" max="9218" width="6.85546875" style="3" customWidth="1"/>
    <col min="9219" max="9219" width="28.140625" style="3" customWidth="1"/>
    <col min="9220" max="9220" width="8.85546875" style="3" customWidth="1"/>
    <col min="9221" max="9221" width="7.28515625" style="3" customWidth="1"/>
    <col min="9222" max="9222" width="7.7109375" style="3" customWidth="1"/>
    <col min="9223" max="9223" width="7.5703125" style="3" customWidth="1"/>
    <col min="9224" max="9224" width="7.42578125" style="3" customWidth="1"/>
    <col min="9225" max="9225" width="8.28515625" style="3" customWidth="1"/>
    <col min="9226" max="9472" width="9.140625" style="3"/>
    <col min="9473" max="9473" width="4.5703125" style="3" customWidth="1"/>
    <col min="9474" max="9474" width="6.85546875" style="3" customWidth="1"/>
    <col min="9475" max="9475" width="28.140625" style="3" customWidth="1"/>
    <col min="9476" max="9476" width="8.85546875" style="3" customWidth="1"/>
    <col min="9477" max="9477" width="7.28515625" style="3" customWidth="1"/>
    <col min="9478" max="9478" width="7.7109375" style="3" customWidth="1"/>
    <col min="9479" max="9479" width="7.5703125" style="3" customWidth="1"/>
    <col min="9480" max="9480" width="7.42578125" style="3" customWidth="1"/>
    <col min="9481" max="9481" width="8.28515625" style="3" customWidth="1"/>
    <col min="9482" max="9728" width="9.140625" style="3"/>
    <col min="9729" max="9729" width="4.5703125" style="3" customWidth="1"/>
    <col min="9730" max="9730" width="6.85546875" style="3" customWidth="1"/>
    <col min="9731" max="9731" width="28.140625" style="3" customWidth="1"/>
    <col min="9732" max="9732" width="8.85546875" style="3" customWidth="1"/>
    <col min="9733" max="9733" width="7.28515625" style="3" customWidth="1"/>
    <col min="9734" max="9734" width="7.7109375" style="3" customWidth="1"/>
    <col min="9735" max="9735" width="7.5703125" style="3" customWidth="1"/>
    <col min="9736" max="9736" width="7.42578125" style="3" customWidth="1"/>
    <col min="9737" max="9737" width="8.28515625" style="3" customWidth="1"/>
    <col min="9738" max="9984" width="9.140625" style="3"/>
    <col min="9985" max="9985" width="4.5703125" style="3" customWidth="1"/>
    <col min="9986" max="9986" width="6.85546875" style="3" customWidth="1"/>
    <col min="9987" max="9987" width="28.140625" style="3" customWidth="1"/>
    <col min="9988" max="9988" width="8.85546875" style="3" customWidth="1"/>
    <col min="9989" max="9989" width="7.28515625" style="3" customWidth="1"/>
    <col min="9990" max="9990" width="7.7109375" style="3" customWidth="1"/>
    <col min="9991" max="9991" width="7.5703125" style="3" customWidth="1"/>
    <col min="9992" max="9992" width="7.42578125" style="3" customWidth="1"/>
    <col min="9993" max="9993" width="8.28515625" style="3" customWidth="1"/>
    <col min="9994" max="10240" width="9.140625" style="3"/>
    <col min="10241" max="10241" width="4.5703125" style="3" customWidth="1"/>
    <col min="10242" max="10242" width="6.85546875" style="3" customWidth="1"/>
    <col min="10243" max="10243" width="28.140625" style="3" customWidth="1"/>
    <col min="10244" max="10244" width="8.85546875" style="3" customWidth="1"/>
    <col min="10245" max="10245" width="7.28515625" style="3" customWidth="1"/>
    <col min="10246" max="10246" width="7.7109375" style="3" customWidth="1"/>
    <col min="10247" max="10247" width="7.5703125" style="3" customWidth="1"/>
    <col min="10248" max="10248" width="7.42578125" style="3" customWidth="1"/>
    <col min="10249" max="10249" width="8.28515625" style="3" customWidth="1"/>
    <col min="10250" max="10496" width="9.140625" style="3"/>
    <col min="10497" max="10497" width="4.5703125" style="3" customWidth="1"/>
    <col min="10498" max="10498" width="6.85546875" style="3" customWidth="1"/>
    <col min="10499" max="10499" width="28.140625" style="3" customWidth="1"/>
    <col min="10500" max="10500" width="8.85546875" style="3" customWidth="1"/>
    <col min="10501" max="10501" width="7.28515625" style="3" customWidth="1"/>
    <col min="10502" max="10502" width="7.7109375" style="3" customWidth="1"/>
    <col min="10503" max="10503" width="7.5703125" style="3" customWidth="1"/>
    <col min="10504" max="10504" width="7.42578125" style="3" customWidth="1"/>
    <col min="10505" max="10505" width="8.28515625" style="3" customWidth="1"/>
    <col min="10506" max="10752" width="9.140625" style="3"/>
    <col min="10753" max="10753" width="4.5703125" style="3" customWidth="1"/>
    <col min="10754" max="10754" width="6.85546875" style="3" customWidth="1"/>
    <col min="10755" max="10755" width="28.140625" style="3" customWidth="1"/>
    <col min="10756" max="10756" width="8.85546875" style="3" customWidth="1"/>
    <col min="10757" max="10757" width="7.28515625" style="3" customWidth="1"/>
    <col min="10758" max="10758" width="7.7109375" style="3" customWidth="1"/>
    <col min="10759" max="10759" width="7.5703125" style="3" customWidth="1"/>
    <col min="10760" max="10760" width="7.42578125" style="3" customWidth="1"/>
    <col min="10761" max="10761" width="8.28515625" style="3" customWidth="1"/>
    <col min="10762" max="11008" width="9.140625" style="3"/>
    <col min="11009" max="11009" width="4.5703125" style="3" customWidth="1"/>
    <col min="11010" max="11010" width="6.85546875" style="3" customWidth="1"/>
    <col min="11011" max="11011" width="28.140625" style="3" customWidth="1"/>
    <col min="11012" max="11012" width="8.85546875" style="3" customWidth="1"/>
    <col min="11013" max="11013" width="7.28515625" style="3" customWidth="1"/>
    <col min="11014" max="11014" width="7.7109375" style="3" customWidth="1"/>
    <col min="11015" max="11015" width="7.5703125" style="3" customWidth="1"/>
    <col min="11016" max="11016" width="7.42578125" style="3" customWidth="1"/>
    <col min="11017" max="11017" width="8.28515625" style="3" customWidth="1"/>
    <col min="11018" max="11264" width="9.140625" style="3"/>
    <col min="11265" max="11265" width="4.5703125" style="3" customWidth="1"/>
    <col min="11266" max="11266" width="6.85546875" style="3" customWidth="1"/>
    <col min="11267" max="11267" width="28.140625" style="3" customWidth="1"/>
    <col min="11268" max="11268" width="8.85546875" style="3" customWidth="1"/>
    <col min="11269" max="11269" width="7.28515625" style="3" customWidth="1"/>
    <col min="11270" max="11270" width="7.7109375" style="3" customWidth="1"/>
    <col min="11271" max="11271" width="7.5703125" style="3" customWidth="1"/>
    <col min="11272" max="11272" width="7.42578125" style="3" customWidth="1"/>
    <col min="11273" max="11273" width="8.28515625" style="3" customWidth="1"/>
    <col min="11274" max="11520" width="9.140625" style="3"/>
    <col min="11521" max="11521" width="4.5703125" style="3" customWidth="1"/>
    <col min="11522" max="11522" width="6.85546875" style="3" customWidth="1"/>
    <col min="11523" max="11523" width="28.140625" style="3" customWidth="1"/>
    <col min="11524" max="11524" width="8.85546875" style="3" customWidth="1"/>
    <col min="11525" max="11525" width="7.28515625" style="3" customWidth="1"/>
    <col min="11526" max="11526" width="7.7109375" style="3" customWidth="1"/>
    <col min="11527" max="11527" width="7.5703125" style="3" customWidth="1"/>
    <col min="11528" max="11528" width="7.42578125" style="3" customWidth="1"/>
    <col min="11529" max="11529" width="8.28515625" style="3" customWidth="1"/>
    <col min="11530" max="11776" width="9.140625" style="3"/>
    <col min="11777" max="11777" width="4.5703125" style="3" customWidth="1"/>
    <col min="11778" max="11778" width="6.85546875" style="3" customWidth="1"/>
    <col min="11779" max="11779" width="28.140625" style="3" customWidth="1"/>
    <col min="11780" max="11780" width="8.85546875" style="3" customWidth="1"/>
    <col min="11781" max="11781" width="7.28515625" style="3" customWidth="1"/>
    <col min="11782" max="11782" width="7.7109375" style="3" customWidth="1"/>
    <col min="11783" max="11783" width="7.5703125" style="3" customWidth="1"/>
    <col min="11784" max="11784" width="7.42578125" style="3" customWidth="1"/>
    <col min="11785" max="11785" width="8.28515625" style="3" customWidth="1"/>
    <col min="11786" max="12032" width="9.140625" style="3"/>
    <col min="12033" max="12033" width="4.5703125" style="3" customWidth="1"/>
    <col min="12034" max="12034" width="6.85546875" style="3" customWidth="1"/>
    <col min="12035" max="12035" width="28.140625" style="3" customWidth="1"/>
    <col min="12036" max="12036" width="8.85546875" style="3" customWidth="1"/>
    <col min="12037" max="12037" width="7.28515625" style="3" customWidth="1"/>
    <col min="12038" max="12038" width="7.7109375" style="3" customWidth="1"/>
    <col min="12039" max="12039" width="7.5703125" style="3" customWidth="1"/>
    <col min="12040" max="12040" width="7.42578125" style="3" customWidth="1"/>
    <col min="12041" max="12041" width="8.28515625" style="3" customWidth="1"/>
    <col min="12042" max="12288" width="9.140625" style="3"/>
    <col min="12289" max="12289" width="4.5703125" style="3" customWidth="1"/>
    <col min="12290" max="12290" width="6.85546875" style="3" customWidth="1"/>
    <col min="12291" max="12291" width="28.140625" style="3" customWidth="1"/>
    <col min="12292" max="12292" width="8.85546875" style="3" customWidth="1"/>
    <col min="12293" max="12293" width="7.28515625" style="3" customWidth="1"/>
    <col min="12294" max="12294" width="7.7109375" style="3" customWidth="1"/>
    <col min="12295" max="12295" width="7.5703125" style="3" customWidth="1"/>
    <col min="12296" max="12296" width="7.42578125" style="3" customWidth="1"/>
    <col min="12297" max="12297" width="8.28515625" style="3" customWidth="1"/>
    <col min="12298" max="12544" width="9.140625" style="3"/>
    <col min="12545" max="12545" width="4.5703125" style="3" customWidth="1"/>
    <col min="12546" max="12546" width="6.85546875" style="3" customWidth="1"/>
    <col min="12547" max="12547" width="28.140625" style="3" customWidth="1"/>
    <col min="12548" max="12548" width="8.85546875" style="3" customWidth="1"/>
    <col min="12549" max="12549" width="7.28515625" style="3" customWidth="1"/>
    <col min="12550" max="12550" width="7.7109375" style="3" customWidth="1"/>
    <col min="12551" max="12551" width="7.5703125" style="3" customWidth="1"/>
    <col min="12552" max="12552" width="7.42578125" style="3" customWidth="1"/>
    <col min="12553" max="12553" width="8.28515625" style="3" customWidth="1"/>
    <col min="12554" max="12800" width="9.140625" style="3"/>
    <col min="12801" max="12801" width="4.5703125" style="3" customWidth="1"/>
    <col min="12802" max="12802" width="6.85546875" style="3" customWidth="1"/>
    <col min="12803" max="12803" width="28.140625" style="3" customWidth="1"/>
    <col min="12804" max="12804" width="8.85546875" style="3" customWidth="1"/>
    <col min="12805" max="12805" width="7.28515625" style="3" customWidth="1"/>
    <col min="12806" max="12806" width="7.7109375" style="3" customWidth="1"/>
    <col min="12807" max="12807" width="7.5703125" style="3" customWidth="1"/>
    <col min="12808" max="12808" width="7.42578125" style="3" customWidth="1"/>
    <col min="12809" max="12809" width="8.28515625" style="3" customWidth="1"/>
    <col min="12810" max="13056" width="9.140625" style="3"/>
    <col min="13057" max="13057" width="4.5703125" style="3" customWidth="1"/>
    <col min="13058" max="13058" width="6.85546875" style="3" customWidth="1"/>
    <col min="13059" max="13059" width="28.140625" style="3" customWidth="1"/>
    <col min="13060" max="13060" width="8.85546875" style="3" customWidth="1"/>
    <col min="13061" max="13061" width="7.28515625" style="3" customWidth="1"/>
    <col min="13062" max="13062" width="7.7109375" style="3" customWidth="1"/>
    <col min="13063" max="13063" width="7.5703125" style="3" customWidth="1"/>
    <col min="13064" max="13064" width="7.42578125" style="3" customWidth="1"/>
    <col min="13065" max="13065" width="8.28515625" style="3" customWidth="1"/>
    <col min="13066" max="13312" width="9.140625" style="3"/>
    <col min="13313" max="13313" width="4.5703125" style="3" customWidth="1"/>
    <col min="13314" max="13314" width="6.85546875" style="3" customWidth="1"/>
    <col min="13315" max="13315" width="28.140625" style="3" customWidth="1"/>
    <col min="13316" max="13316" width="8.85546875" style="3" customWidth="1"/>
    <col min="13317" max="13317" width="7.28515625" style="3" customWidth="1"/>
    <col min="13318" max="13318" width="7.7109375" style="3" customWidth="1"/>
    <col min="13319" max="13319" width="7.5703125" style="3" customWidth="1"/>
    <col min="13320" max="13320" width="7.42578125" style="3" customWidth="1"/>
    <col min="13321" max="13321" width="8.28515625" style="3" customWidth="1"/>
    <col min="13322" max="13568" width="9.140625" style="3"/>
    <col min="13569" max="13569" width="4.5703125" style="3" customWidth="1"/>
    <col min="13570" max="13570" width="6.85546875" style="3" customWidth="1"/>
    <col min="13571" max="13571" width="28.140625" style="3" customWidth="1"/>
    <col min="13572" max="13572" width="8.85546875" style="3" customWidth="1"/>
    <col min="13573" max="13573" width="7.28515625" style="3" customWidth="1"/>
    <col min="13574" max="13574" width="7.7109375" style="3" customWidth="1"/>
    <col min="13575" max="13575" width="7.5703125" style="3" customWidth="1"/>
    <col min="13576" max="13576" width="7.42578125" style="3" customWidth="1"/>
    <col min="13577" max="13577" width="8.28515625" style="3" customWidth="1"/>
    <col min="13578" max="13824" width="9.140625" style="3"/>
    <col min="13825" max="13825" width="4.5703125" style="3" customWidth="1"/>
    <col min="13826" max="13826" width="6.85546875" style="3" customWidth="1"/>
    <col min="13827" max="13827" width="28.140625" style="3" customWidth="1"/>
    <col min="13828" max="13828" width="8.85546875" style="3" customWidth="1"/>
    <col min="13829" max="13829" width="7.28515625" style="3" customWidth="1"/>
    <col min="13830" max="13830" width="7.7109375" style="3" customWidth="1"/>
    <col min="13831" max="13831" width="7.5703125" style="3" customWidth="1"/>
    <col min="13832" max="13832" width="7.42578125" style="3" customWidth="1"/>
    <col min="13833" max="13833" width="8.28515625" style="3" customWidth="1"/>
    <col min="13834" max="14080" width="9.140625" style="3"/>
    <col min="14081" max="14081" width="4.5703125" style="3" customWidth="1"/>
    <col min="14082" max="14082" width="6.85546875" style="3" customWidth="1"/>
    <col min="14083" max="14083" width="28.140625" style="3" customWidth="1"/>
    <col min="14084" max="14084" width="8.85546875" style="3" customWidth="1"/>
    <col min="14085" max="14085" width="7.28515625" style="3" customWidth="1"/>
    <col min="14086" max="14086" width="7.7109375" style="3" customWidth="1"/>
    <col min="14087" max="14087" width="7.5703125" style="3" customWidth="1"/>
    <col min="14088" max="14088" width="7.42578125" style="3" customWidth="1"/>
    <col min="14089" max="14089" width="8.28515625" style="3" customWidth="1"/>
    <col min="14090" max="14336" width="9.140625" style="3"/>
    <col min="14337" max="14337" width="4.5703125" style="3" customWidth="1"/>
    <col min="14338" max="14338" width="6.85546875" style="3" customWidth="1"/>
    <col min="14339" max="14339" width="28.140625" style="3" customWidth="1"/>
    <col min="14340" max="14340" width="8.85546875" style="3" customWidth="1"/>
    <col min="14341" max="14341" width="7.28515625" style="3" customWidth="1"/>
    <col min="14342" max="14342" width="7.7109375" style="3" customWidth="1"/>
    <col min="14343" max="14343" width="7.5703125" style="3" customWidth="1"/>
    <col min="14344" max="14344" width="7.42578125" style="3" customWidth="1"/>
    <col min="14345" max="14345" width="8.28515625" style="3" customWidth="1"/>
    <col min="14346" max="14592" width="9.140625" style="3"/>
    <col min="14593" max="14593" width="4.5703125" style="3" customWidth="1"/>
    <col min="14594" max="14594" width="6.85546875" style="3" customWidth="1"/>
    <col min="14595" max="14595" width="28.140625" style="3" customWidth="1"/>
    <col min="14596" max="14596" width="8.85546875" style="3" customWidth="1"/>
    <col min="14597" max="14597" width="7.28515625" style="3" customWidth="1"/>
    <col min="14598" max="14598" width="7.7109375" style="3" customWidth="1"/>
    <col min="14599" max="14599" width="7.5703125" style="3" customWidth="1"/>
    <col min="14600" max="14600" width="7.42578125" style="3" customWidth="1"/>
    <col min="14601" max="14601" width="8.28515625" style="3" customWidth="1"/>
    <col min="14602" max="14848" width="9.140625" style="3"/>
    <col min="14849" max="14849" width="4.5703125" style="3" customWidth="1"/>
    <col min="14850" max="14850" width="6.85546875" style="3" customWidth="1"/>
    <col min="14851" max="14851" width="28.140625" style="3" customWidth="1"/>
    <col min="14852" max="14852" width="8.85546875" style="3" customWidth="1"/>
    <col min="14853" max="14853" width="7.28515625" style="3" customWidth="1"/>
    <col min="14854" max="14854" width="7.7109375" style="3" customWidth="1"/>
    <col min="14855" max="14855" width="7.5703125" style="3" customWidth="1"/>
    <col min="14856" max="14856" width="7.42578125" style="3" customWidth="1"/>
    <col min="14857" max="14857" width="8.28515625" style="3" customWidth="1"/>
    <col min="14858" max="15104" width="9.140625" style="3"/>
    <col min="15105" max="15105" width="4.5703125" style="3" customWidth="1"/>
    <col min="15106" max="15106" width="6.85546875" style="3" customWidth="1"/>
    <col min="15107" max="15107" width="28.140625" style="3" customWidth="1"/>
    <col min="15108" max="15108" width="8.85546875" style="3" customWidth="1"/>
    <col min="15109" max="15109" width="7.28515625" style="3" customWidth="1"/>
    <col min="15110" max="15110" width="7.7109375" style="3" customWidth="1"/>
    <col min="15111" max="15111" width="7.5703125" style="3" customWidth="1"/>
    <col min="15112" max="15112" width="7.42578125" style="3" customWidth="1"/>
    <col min="15113" max="15113" width="8.28515625" style="3" customWidth="1"/>
    <col min="15114" max="15360" width="9.140625" style="3"/>
    <col min="15361" max="15361" width="4.5703125" style="3" customWidth="1"/>
    <col min="15362" max="15362" width="6.85546875" style="3" customWidth="1"/>
    <col min="15363" max="15363" width="28.140625" style="3" customWidth="1"/>
    <col min="15364" max="15364" width="8.85546875" style="3" customWidth="1"/>
    <col min="15365" max="15365" width="7.28515625" style="3" customWidth="1"/>
    <col min="15366" max="15366" width="7.7109375" style="3" customWidth="1"/>
    <col min="15367" max="15367" width="7.5703125" style="3" customWidth="1"/>
    <col min="15368" max="15368" width="7.42578125" style="3" customWidth="1"/>
    <col min="15369" max="15369" width="8.28515625" style="3" customWidth="1"/>
    <col min="15370" max="15616" width="9.140625" style="3"/>
    <col min="15617" max="15617" width="4.5703125" style="3" customWidth="1"/>
    <col min="15618" max="15618" width="6.85546875" style="3" customWidth="1"/>
    <col min="15619" max="15619" width="28.140625" style="3" customWidth="1"/>
    <col min="15620" max="15620" width="8.85546875" style="3" customWidth="1"/>
    <col min="15621" max="15621" width="7.28515625" style="3" customWidth="1"/>
    <col min="15622" max="15622" width="7.7109375" style="3" customWidth="1"/>
    <col min="15623" max="15623" width="7.5703125" style="3" customWidth="1"/>
    <col min="15624" max="15624" width="7.42578125" style="3" customWidth="1"/>
    <col min="15625" max="15625" width="8.28515625" style="3" customWidth="1"/>
    <col min="15626" max="15872" width="9.140625" style="3"/>
    <col min="15873" max="15873" width="4.5703125" style="3" customWidth="1"/>
    <col min="15874" max="15874" width="6.85546875" style="3" customWidth="1"/>
    <col min="15875" max="15875" width="28.140625" style="3" customWidth="1"/>
    <col min="15876" max="15876" width="8.85546875" style="3" customWidth="1"/>
    <col min="15877" max="15877" width="7.28515625" style="3" customWidth="1"/>
    <col min="15878" max="15878" width="7.7109375" style="3" customWidth="1"/>
    <col min="15879" max="15879" width="7.5703125" style="3" customWidth="1"/>
    <col min="15880" max="15880" width="7.42578125" style="3" customWidth="1"/>
    <col min="15881" max="15881" width="8.28515625" style="3" customWidth="1"/>
    <col min="15882" max="16128" width="9.140625" style="3"/>
    <col min="16129" max="16129" width="4.5703125" style="3" customWidth="1"/>
    <col min="16130" max="16130" width="6.85546875" style="3" customWidth="1"/>
    <col min="16131" max="16131" width="28.140625" style="3" customWidth="1"/>
    <col min="16132" max="16132" width="8.85546875" style="3" customWidth="1"/>
    <col min="16133" max="16133" width="7.28515625" style="3" customWidth="1"/>
    <col min="16134" max="16134" width="7.7109375" style="3" customWidth="1"/>
    <col min="16135" max="16135" width="7.5703125" style="3" customWidth="1"/>
    <col min="16136" max="16136" width="7.42578125" style="3" customWidth="1"/>
    <col min="16137" max="16137" width="8.28515625" style="3" customWidth="1"/>
    <col min="16138" max="16384" width="9.140625" style="3"/>
  </cols>
  <sheetData>
    <row r="1" spans="1:10" ht="15" customHeight="1">
      <c r="B1" s="476" t="s">
        <v>176</v>
      </c>
      <c r="C1" s="476"/>
      <c r="D1" s="4"/>
      <c r="E1" s="4"/>
      <c r="F1" s="4"/>
      <c r="G1" s="4"/>
      <c r="H1" s="5"/>
    </row>
    <row r="2" spans="1:10" ht="61.5" customHeight="1">
      <c r="A2" s="478" t="s">
        <v>283</v>
      </c>
      <c r="B2" s="478"/>
      <c r="C2" s="478"/>
      <c r="D2" s="478"/>
      <c r="E2" s="478"/>
      <c r="F2" s="478"/>
      <c r="G2" s="478"/>
      <c r="H2" s="478"/>
      <c r="I2" s="478"/>
      <c r="J2" s="1"/>
    </row>
    <row r="3" spans="1:10" ht="18">
      <c r="A3" s="479" t="s">
        <v>116</v>
      </c>
      <c r="B3" s="479"/>
      <c r="C3" s="479"/>
      <c r="D3" s="479"/>
      <c r="E3" s="479"/>
      <c r="F3" s="479"/>
      <c r="G3" s="479"/>
      <c r="H3" s="479"/>
      <c r="I3" s="479"/>
    </row>
    <row r="4" spans="1:10" ht="15">
      <c r="A4" s="480"/>
      <c r="B4" s="480"/>
      <c r="C4" s="480"/>
      <c r="D4" s="480"/>
      <c r="E4" s="480"/>
      <c r="F4" s="480"/>
      <c r="G4" s="480"/>
      <c r="H4" s="480"/>
    </row>
    <row r="5" spans="1:10" ht="15">
      <c r="A5" s="6" t="s">
        <v>117</v>
      </c>
      <c r="B5" s="481" t="s">
        <v>118</v>
      </c>
      <c r="C5" s="483" t="s">
        <v>119</v>
      </c>
      <c r="D5" s="485" t="s">
        <v>120</v>
      </c>
      <c r="E5" s="486"/>
      <c r="F5" s="486"/>
      <c r="G5" s="486"/>
      <c r="H5" s="487"/>
      <c r="I5" s="481" t="s">
        <v>121</v>
      </c>
    </row>
    <row r="6" spans="1:10" ht="114">
      <c r="A6" s="7"/>
      <c r="B6" s="482"/>
      <c r="C6" s="484"/>
      <c r="D6" s="8" t="s">
        <v>122</v>
      </c>
      <c r="E6" s="8" t="s">
        <v>123</v>
      </c>
      <c r="F6" s="8" t="s">
        <v>124</v>
      </c>
      <c r="G6" s="8" t="s">
        <v>125</v>
      </c>
      <c r="H6" s="8" t="s">
        <v>126</v>
      </c>
      <c r="I6" s="482"/>
      <c r="J6" s="9"/>
    </row>
    <row r="7" spans="1:10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10" ht="22.5">
      <c r="A8" s="10">
        <v>1</v>
      </c>
      <c r="B8" s="11" t="s">
        <v>127</v>
      </c>
      <c r="C8" s="12" t="s">
        <v>206</v>
      </c>
      <c r="D8" s="13">
        <f>შენობა!M281</f>
        <v>189385.10937764638</v>
      </c>
      <c r="E8" s="13"/>
      <c r="F8" s="13"/>
      <c r="G8" s="13"/>
      <c r="H8" s="13"/>
      <c r="I8" s="13">
        <f>შენობა!M281</f>
        <v>189385.10937764638</v>
      </c>
    </row>
    <row r="9" spans="1:10" ht="22.5">
      <c r="A9" s="10">
        <v>2</v>
      </c>
      <c r="B9" s="11" t="s">
        <v>128</v>
      </c>
      <c r="C9" s="12" t="s">
        <v>167</v>
      </c>
      <c r="D9" s="13">
        <f>ელექტროობა!M61</f>
        <v>11280.21448195152</v>
      </c>
      <c r="E9" s="13"/>
      <c r="F9" s="13"/>
      <c r="G9" s="13"/>
      <c r="H9" s="13"/>
      <c r="I9" s="13">
        <f>ელექტროობა!M61</f>
        <v>11280.21448195152</v>
      </c>
    </row>
    <row r="10" spans="1:10" ht="25.5">
      <c r="A10" s="10">
        <v>3</v>
      </c>
      <c r="B10" s="11" t="s">
        <v>134</v>
      </c>
      <c r="C10" s="12" t="s">
        <v>209</v>
      </c>
      <c r="D10" s="13">
        <f>სახანძრო!M51</f>
        <v>9736.1229835800004</v>
      </c>
      <c r="E10" s="13"/>
      <c r="F10" s="13"/>
      <c r="G10" s="13"/>
      <c r="H10" s="13"/>
      <c r="I10" s="13">
        <f>სახანძრო!M50</f>
        <v>1485.17130258</v>
      </c>
    </row>
    <row r="11" spans="1:10" ht="25.5">
      <c r="A11" s="10">
        <v>4</v>
      </c>
      <c r="B11" s="11" t="s">
        <v>245</v>
      </c>
      <c r="C11" s="12" t="s">
        <v>405</v>
      </c>
      <c r="D11" s="13">
        <f>სახურავი!M57</f>
        <v>20976.057671392449</v>
      </c>
      <c r="E11" s="13"/>
      <c r="F11" s="13"/>
      <c r="G11" s="13"/>
      <c r="H11" s="13"/>
      <c r="I11" s="13">
        <f>სახურავი!M57</f>
        <v>20976.057671392449</v>
      </c>
    </row>
    <row r="12" spans="1:10" ht="15">
      <c r="A12" s="10"/>
      <c r="B12" s="14"/>
      <c r="C12" s="15" t="s">
        <v>75</v>
      </c>
      <c r="D12" s="16">
        <f>D11+D10+D9+D8</f>
        <v>231377.50451457035</v>
      </c>
      <c r="E12" s="13"/>
      <c r="F12" s="13"/>
      <c r="G12" s="13"/>
      <c r="H12" s="13"/>
      <c r="I12" s="13">
        <f>SUM(I8:I11)</f>
        <v>223126.55283357037</v>
      </c>
    </row>
    <row r="14" spans="1:10" ht="15" customHeight="1">
      <c r="A14" s="477"/>
      <c r="B14" s="477"/>
      <c r="C14" s="477"/>
      <c r="D14" s="477"/>
      <c r="E14" s="477"/>
      <c r="F14" s="477"/>
      <c r="G14" s="477"/>
      <c r="H14" s="477"/>
      <c r="I14" s="477"/>
    </row>
    <row r="15" spans="1:10" ht="15">
      <c r="C15" s="17"/>
    </row>
    <row r="16" spans="1:10" ht="15">
      <c r="C16" s="2"/>
    </row>
    <row r="17" spans="1:9" ht="15">
      <c r="A17" s="475" t="s">
        <v>416</v>
      </c>
      <c r="B17" s="475"/>
      <c r="C17" s="475"/>
      <c r="D17" s="475"/>
      <c r="E17" s="475"/>
      <c r="F17" s="475"/>
      <c r="G17" s="475"/>
      <c r="H17" s="475"/>
      <c r="I17" s="475"/>
    </row>
    <row r="20" spans="1:9">
      <c r="D20" s="3" t="s">
        <v>14</v>
      </c>
      <c r="F20" s="3" t="s">
        <v>14</v>
      </c>
    </row>
  </sheetData>
  <mergeCells count="10">
    <mergeCell ref="A17:I17"/>
    <mergeCell ref="B1:C1"/>
    <mergeCell ref="A14:I14"/>
    <mergeCell ref="A2:I2"/>
    <mergeCell ref="A3:I3"/>
    <mergeCell ref="A4:H4"/>
    <mergeCell ref="B5:B6"/>
    <mergeCell ref="C5:C6"/>
    <mergeCell ref="D5:H5"/>
    <mergeCell ref="I5:I6"/>
  </mergeCells>
  <pageMargins left="0.9055118110236221" right="0.31496062992125984" top="0.74803149606299213" bottom="0.74803149606299213" header="0.31496062992125984" footer="0.31496062992125984"/>
  <pageSetup paperSize="9" scale="9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86"/>
  <sheetViews>
    <sheetView view="pageBreakPreview" topLeftCell="A255" zoomScaleNormal="115" zoomScaleSheetLayoutView="100" workbookViewId="0">
      <selection activeCell="I15" sqref="I15:I16"/>
    </sheetView>
  </sheetViews>
  <sheetFormatPr defaultRowHeight="15"/>
  <cols>
    <col min="1" max="1" width="4.42578125" style="209" customWidth="1"/>
    <col min="2" max="2" width="14.28515625" style="209" customWidth="1"/>
    <col min="3" max="3" width="66.85546875" style="209" customWidth="1"/>
    <col min="4" max="4" width="9.85546875" style="209" customWidth="1"/>
    <col min="5" max="5" width="10.28515625" customWidth="1"/>
    <col min="6" max="6" width="11.5703125" customWidth="1"/>
    <col min="7" max="7" width="8.140625" style="211" customWidth="1"/>
    <col min="8" max="8" width="11.7109375" style="211" customWidth="1"/>
    <col min="9" max="9" width="7.7109375" style="211" customWidth="1"/>
    <col min="10" max="10" width="11.5703125" style="211" customWidth="1"/>
    <col min="11" max="11" width="7.7109375" style="211" customWidth="1"/>
    <col min="12" max="12" width="11.28515625" style="211" customWidth="1"/>
    <col min="13" max="13" width="13.140625" style="211" customWidth="1"/>
    <col min="14" max="15" width="15.28515625" customWidth="1"/>
    <col min="18" max="18" width="15.5703125" customWidth="1"/>
  </cols>
  <sheetData>
    <row r="1" spans="1:18" ht="18">
      <c r="A1" s="18"/>
      <c r="B1" s="488" t="s">
        <v>176</v>
      </c>
      <c r="C1" s="48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8" ht="18">
      <c r="A2" s="499" t="s">
        <v>206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</row>
    <row r="3" spans="1:18" ht="18">
      <c r="A3" s="500" t="s">
        <v>131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</row>
    <row r="4" spans="1:18" ht="10.5" customHeight="1">
      <c r="A4" s="20"/>
      <c r="B4" s="20"/>
      <c r="C4" s="20"/>
      <c r="D4" s="20"/>
      <c r="E4" s="19"/>
      <c r="F4" s="19"/>
      <c r="G4" s="21"/>
      <c r="H4" s="21"/>
      <c r="I4" s="21"/>
      <c r="J4" s="21"/>
      <c r="K4" s="22"/>
      <c r="L4" s="23"/>
      <c r="M4" s="21"/>
    </row>
    <row r="5" spans="1:18" ht="18" hidden="1">
      <c r="A5" s="24" t="s">
        <v>0</v>
      </c>
      <c r="B5" s="24"/>
      <c r="C5" s="501"/>
      <c r="D5" s="501"/>
      <c r="E5" s="501"/>
      <c r="F5" s="501"/>
      <c r="G5" s="502"/>
      <c r="H5" s="502"/>
      <c r="I5" s="502"/>
      <c r="J5" s="502"/>
      <c r="K5" s="22"/>
      <c r="L5" s="23"/>
      <c r="M5" s="25"/>
    </row>
    <row r="6" spans="1:18" ht="18">
      <c r="A6" s="24"/>
      <c r="B6" s="24"/>
      <c r="C6" s="26"/>
      <c r="D6" s="27"/>
      <c r="E6" s="28"/>
      <c r="F6" s="28"/>
      <c r="G6" s="29"/>
      <c r="H6" s="29"/>
      <c r="I6" s="29"/>
      <c r="J6" s="29"/>
      <c r="K6" s="30"/>
      <c r="L6" s="31"/>
      <c r="M6" s="32"/>
    </row>
    <row r="7" spans="1:18" ht="15.75">
      <c r="A7" s="495" t="s">
        <v>2</v>
      </c>
      <c r="B7" s="496" t="s">
        <v>3</v>
      </c>
      <c r="C7" s="497" t="s">
        <v>4</v>
      </c>
      <c r="D7" s="496" t="s">
        <v>5</v>
      </c>
      <c r="E7" s="498" t="s">
        <v>6</v>
      </c>
      <c r="F7" s="498"/>
      <c r="G7" s="492" t="s">
        <v>7</v>
      </c>
      <c r="H7" s="492"/>
      <c r="I7" s="492" t="s">
        <v>8</v>
      </c>
      <c r="J7" s="492"/>
      <c r="K7" s="492" t="s">
        <v>9</v>
      </c>
      <c r="L7" s="492"/>
      <c r="M7" s="492" t="s">
        <v>10</v>
      </c>
    </row>
    <row r="8" spans="1:18" ht="31.5">
      <c r="A8" s="495"/>
      <c r="B8" s="496"/>
      <c r="C8" s="497"/>
      <c r="D8" s="496"/>
      <c r="E8" s="33" t="s">
        <v>11</v>
      </c>
      <c r="F8" s="33" t="s">
        <v>12</v>
      </c>
      <c r="G8" s="34" t="s">
        <v>13</v>
      </c>
      <c r="H8" s="34" t="s">
        <v>10</v>
      </c>
      <c r="I8" s="34" t="s">
        <v>13</v>
      </c>
      <c r="J8" s="34" t="s">
        <v>10</v>
      </c>
      <c r="K8" s="34" t="s">
        <v>13</v>
      </c>
      <c r="L8" s="34" t="s">
        <v>10</v>
      </c>
      <c r="M8" s="492"/>
      <c r="N8" t="s">
        <v>14</v>
      </c>
    </row>
    <row r="9" spans="1:18" ht="15.75">
      <c r="A9" s="35" t="s">
        <v>15</v>
      </c>
      <c r="B9" s="35">
        <v>3</v>
      </c>
      <c r="C9" s="35">
        <v>2</v>
      </c>
      <c r="D9" s="35">
        <v>4</v>
      </c>
      <c r="E9" s="36">
        <v>5</v>
      </c>
      <c r="F9" s="36">
        <v>6</v>
      </c>
      <c r="G9" s="37" t="s">
        <v>16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  <c r="Q9" t="s">
        <v>14</v>
      </c>
    </row>
    <row r="10" spans="1:18" ht="18">
      <c r="A10" s="39"/>
      <c r="B10" s="39"/>
      <c r="C10" s="40" t="s">
        <v>17</v>
      </c>
      <c r="D10" s="39"/>
      <c r="E10" s="41"/>
      <c r="F10" s="41"/>
      <c r="G10" s="42"/>
      <c r="H10" s="42"/>
      <c r="I10" s="42"/>
      <c r="J10" s="42"/>
      <c r="K10" s="42"/>
      <c r="L10" s="42"/>
      <c r="M10" s="42"/>
      <c r="N10" s="43"/>
      <c r="O10" s="43" t="s">
        <v>14</v>
      </c>
      <c r="P10" s="43"/>
      <c r="Q10" s="43"/>
      <c r="R10" s="43"/>
    </row>
    <row r="11" spans="1:18">
      <c r="A11" s="44" t="s">
        <v>15</v>
      </c>
      <c r="B11" s="45" t="s">
        <v>32</v>
      </c>
      <c r="C11" s="46" t="s">
        <v>177</v>
      </c>
      <c r="D11" s="45" t="s">
        <v>18</v>
      </c>
      <c r="E11" s="47"/>
      <c r="F11" s="48">
        <v>31.33</v>
      </c>
      <c r="G11" s="49"/>
      <c r="H11" s="49"/>
      <c r="I11" s="49"/>
      <c r="J11" s="49"/>
      <c r="K11" s="49"/>
      <c r="L11" s="49"/>
      <c r="M11" s="49"/>
      <c r="N11" s="43"/>
      <c r="O11" s="43"/>
      <c r="P11" s="43"/>
      <c r="Q11" s="43"/>
      <c r="R11" s="43"/>
    </row>
    <row r="12" spans="1:18">
      <c r="A12" s="50"/>
      <c r="B12" s="50"/>
      <c r="C12" s="51" t="s">
        <v>19</v>
      </c>
      <c r="D12" s="52" t="s">
        <v>20</v>
      </c>
      <c r="E12" s="53">
        <v>0.88700000000000001</v>
      </c>
      <c r="F12" s="54">
        <f>E12*F11</f>
        <v>27.789709999999999</v>
      </c>
      <c r="G12" s="49"/>
      <c r="H12" s="49"/>
      <c r="I12" s="49">
        <v>7.2</v>
      </c>
      <c r="J12" s="49">
        <f>I12*F12</f>
        <v>200.08591200000001</v>
      </c>
      <c r="K12" s="49"/>
      <c r="L12" s="49"/>
      <c r="M12" s="49">
        <f>J12</f>
        <v>200.08591200000001</v>
      </c>
      <c r="N12" s="43"/>
      <c r="O12" s="43"/>
      <c r="P12" s="43"/>
      <c r="Q12" s="43"/>
      <c r="R12" s="43"/>
    </row>
    <row r="13" spans="1:18">
      <c r="A13" s="50"/>
      <c r="B13" s="50"/>
      <c r="C13" s="51" t="s">
        <v>21</v>
      </c>
      <c r="D13" s="52" t="s">
        <v>22</v>
      </c>
      <c r="E13" s="53">
        <v>9.8400000000000001E-2</v>
      </c>
      <c r="F13" s="54">
        <f>E13*F11</f>
        <v>3.0828720000000001</v>
      </c>
      <c r="G13" s="49"/>
      <c r="H13" s="49"/>
      <c r="I13" s="49"/>
      <c r="J13" s="49"/>
      <c r="K13" s="49">
        <v>4</v>
      </c>
      <c r="L13" s="49">
        <f>K13*F13</f>
        <v>12.331488</v>
      </c>
      <c r="M13" s="49">
        <f>L13</f>
        <v>12.331488</v>
      </c>
      <c r="N13" s="43"/>
      <c r="O13" s="43"/>
      <c r="P13" s="43"/>
      <c r="Q13" s="43"/>
      <c r="R13" s="43"/>
    </row>
    <row r="14" spans="1:18">
      <c r="A14" s="44" t="s">
        <v>23</v>
      </c>
      <c r="B14" s="45" t="s">
        <v>33</v>
      </c>
      <c r="C14" s="46" t="s">
        <v>178</v>
      </c>
      <c r="D14" s="45" t="s">
        <v>18</v>
      </c>
      <c r="E14" s="47"/>
      <c r="F14" s="48">
        <v>66.650000000000006</v>
      </c>
      <c r="G14" s="49"/>
      <c r="H14" s="49"/>
      <c r="I14" s="49"/>
      <c r="J14" s="49"/>
      <c r="K14" s="49"/>
      <c r="L14" s="49"/>
      <c r="M14" s="49"/>
      <c r="N14" s="43"/>
      <c r="O14" s="43"/>
      <c r="P14" s="43"/>
      <c r="Q14" s="43"/>
      <c r="R14" s="43"/>
    </row>
    <row r="15" spans="1:18">
      <c r="A15" s="50"/>
      <c r="B15" s="50"/>
      <c r="C15" s="51" t="s">
        <v>19</v>
      </c>
      <c r="D15" s="52" t="s">
        <v>20</v>
      </c>
      <c r="E15" s="53">
        <v>1.56</v>
      </c>
      <c r="F15" s="54">
        <f>E15*F14</f>
        <v>103.97400000000002</v>
      </c>
      <c r="G15" s="49"/>
      <c r="H15" s="49"/>
      <c r="I15" s="49">
        <v>7.2</v>
      </c>
      <c r="J15" s="49">
        <f>I15*F15</f>
        <v>748.61280000000011</v>
      </c>
      <c r="K15" s="49"/>
      <c r="L15" s="49"/>
      <c r="M15" s="49">
        <f>J15</f>
        <v>748.61280000000011</v>
      </c>
      <c r="N15" s="43"/>
      <c r="O15" s="43"/>
      <c r="P15" s="43"/>
      <c r="Q15" s="43"/>
      <c r="R15" s="43"/>
    </row>
    <row r="16" spans="1:18">
      <c r="A16" s="50"/>
      <c r="B16" s="50"/>
      <c r="C16" s="51" t="s">
        <v>21</v>
      </c>
      <c r="D16" s="52" t="s">
        <v>22</v>
      </c>
      <c r="E16" s="53">
        <v>9.8400000000000001E-2</v>
      </c>
      <c r="F16" s="54">
        <f>E16*F14</f>
        <v>6.5583600000000004</v>
      </c>
      <c r="G16" s="49"/>
      <c r="H16" s="49"/>
      <c r="I16" s="49"/>
      <c r="J16" s="49"/>
      <c r="K16" s="49">
        <v>4</v>
      </c>
      <c r="L16" s="49">
        <f>K16*F16</f>
        <v>26.233440000000002</v>
      </c>
      <c r="M16" s="49">
        <f>L16</f>
        <v>26.233440000000002</v>
      </c>
      <c r="N16" s="43"/>
      <c r="O16" s="43"/>
      <c r="P16" s="43"/>
      <c r="Q16" s="43"/>
      <c r="R16" s="43"/>
    </row>
    <row r="17" spans="1:18">
      <c r="A17" s="44" t="s">
        <v>24</v>
      </c>
      <c r="B17" s="45" t="s">
        <v>137</v>
      </c>
      <c r="C17" s="46" t="s">
        <v>284</v>
      </c>
      <c r="D17" s="45" t="s">
        <v>18</v>
      </c>
      <c r="E17" s="47"/>
      <c r="F17" s="48">
        <v>372.25</v>
      </c>
      <c r="G17" s="49"/>
      <c r="H17" s="49"/>
      <c r="I17" s="49"/>
      <c r="J17" s="49"/>
      <c r="K17" s="49"/>
      <c r="L17" s="49"/>
      <c r="M17" s="49"/>
      <c r="N17" s="43"/>
      <c r="O17" s="43"/>
      <c r="P17" s="43"/>
      <c r="Q17" s="43"/>
      <c r="R17" s="43"/>
    </row>
    <row r="18" spans="1:18">
      <c r="A18" s="44"/>
      <c r="B18" s="50"/>
      <c r="C18" s="51" t="s">
        <v>19</v>
      </c>
      <c r="D18" s="52" t="s">
        <v>20</v>
      </c>
      <c r="E18" s="53">
        <v>0.186</v>
      </c>
      <c r="F18" s="54">
        <f>E18*F17</f>
        <v>69.238500000000002</v>
      </c>
      <c r="G18" s="49"/>
      <c r="H18" s="49"/>
      <c r="I18" s="49">
        <v>7.2</v>
      </c>
      <c r="J18" s="49">
        <f>I18*F18</f>
        <v>498.5172</v>
      </c>
      <c r="K18" s="49"/>
      <c r="L18" s="49"/>
      <c r="M18" s="49">
        <f>J18</f>
        <v>498.5172</v>
      </c>
      <c r="N18" s="43"/>
      <c r="O18" s="43"/>
      <c r="P18" s="43"/>
      <c r="Q18" s="43"/>
      <c r="R18" s="43"/>
    </row>
    <row r="19" spans="1:18" s="60" customFormat="1">
      <c r="A19" s="55"/>
      <c r="B19" s="56"/>
      <c r="C19" s="57" t="s">
        <v>21</v>
      </c>
      <c r="D19" s="58" t="s">
        <v>22</v>
      </c>
      <c r="E19" s="53">
        <v>0.16</v>
      </c>
      <c r="F19" s="49">
        <f>E19*F17</f>
        <v>59.56</v>
      </c>
      <c r="G19" s="49"/>
      <c r="H19" s="49"/>
      <c r="I19" s="49"/>
      <c r="J19" s="49"/>
      <c r="K19" s="49">
        <v>4</v>
      </c>
      <c r="L19" s="49">
        <f>K19*F19</f>
        <v>238.24</v>
      </c>
      <c r="M19" s="49">
        <f>L19</f>
        <v>238.24</v>
      </c>
      <c r="N19" s="59"/>
      <c r="O19" s="59"/>
      <c r="P19" s="59"/>
      <c r="Q19" s="59"/>
      <c r="R19" s="59"/>
    </row>
    <row r="20" spans="1:18">
      <c r="A20" s="44" t="s">
        <v>26</v>
      </c>
      <c r="B20" s="45" t="s">
        <v>137</v>
      </c>
      <c r="C20" s="46" t="s">
        <v>138</v>
      </c>
      <c r="D20" s="45" t="s">
        <v>18</v>
      </c>
      <c r="E20" s="47"/>
      <c r="F20" s="48">
        <v>885.72</v>
      </c>
      <c r="G20" s="49"/>
      <c r="H20" s="49"/>
      <c r="I20" s="49"/>
      <c r="J20" s="49"/>
      <c r="K20" s="49"/>
      <c r="L20" s="49"/>
      <c r="M20" s="49"/>
      <c r="N20" s="43"/>
      <c r="O20" s="43"/>
      <c r="P20" s="43"/>
      <c r="Q20" s="43"/>
      <c r="R20" s="43"/>
    </row>
    <row r="21" spans="1:18">
      <c r="A21" s="44"/>
      <c r="B21" s="50"/>
      <c r="C21" s="51" t="s">
        <v>19</v>
      </c>
      <c r="D21" s="52" t="s">
        <v>20</v>
      </c>
      <c r="E21" s="53">
        <v>0.186</v>
      </c>
      <c r="F21" s="54">
        <f>E21*F20</f>
        <v>164.74392</v>
      </c>
      <c r="G21" s="49"/>
      <c r="H21" s="49"/>
      <c r="I21" s="49">
        <v>7.2</v>
      </c>
      <c r="J21" s="49">
        <f>I21*F21</f>
        <v>1186.1562240000001</v>
      </c>
      <c r="K21" s="49"/>
      <c r="L21" s="49"/>
      <c r="M21" s="49">
        <f>J21</f>
        <v>1186.1562240000001</v>
      </c>
      <c r="N21" s="43"/>
      <c r="O21" s="43"/>
      <c r="P21" s="43"/>
      <c r="Q21" s="43"/>
      <c r="R21" s="43"/>
    </row>
    <row r="22" spans="1:18" s="60" customFormat="1">
      <c r="A22" s="55"/>
      <c r="B22" s="56"/>
      <c r="C22" s="57" t="s">
        <v>21</v>
      </c>
      <c r="D22" s="58" t="s">
        <v>22</v>
      </c>
      <c r="E22" s="53">
        <v>0.16</v>
      </c>
      <c r="F22" s="49">
        <f>E22*F20</f>
        <v>141.71520000000001</v>
      </c>
      <c r="G22" s="49"/>
      <c r="H22" s="49"/>
      <c r="I22" s="49"/>
      <c r="J22" s="49"/>
      <c r="K22" s="49">
        <v>4</v>
      </c>
      <c r="L22" s="49">
        <f>K22*F22</f>
        <v>566.86080000000004</v>
      </c>
      <c r="M22" s="49">
        <f>L22</f>
        <v>566.86080000000004</v>
      </c>
      <c r="N22" s="59"/>
      <c r="O22" s="59"/>
      <c r="P22" s="59"/>
      <c r="Q22" s="59"/>
      <c r="R22" s="59"/>
    </row>
    <row r="23" spans="1:18">
      <c r="A23" s="44" t="s">
        <v>27</v>
      </c>
      <c r="B23" s="45" t="s">
        <v>140</v>
      </c>
      <c r="C23" s="46" t="s">
        <v>285</v>
      </c>
      <c r="D23" s="45" t="s">
        <v>18</v>
      </c>
      <c r="E23" s="47"/>
      <c r="F23" s="48">
        <v>214.24</v>
      </c>
      <c r="G23" s="49"/>
      <c r="H23" s="49"/>
      <c r="I23" s="49"/>
      <c r="J23" s="49"/>
      <c r="K23" s="49"/>
      <c r="L23" s="49"/>
      <c r="M23" s="49"/>
      <c r="N23" s="43" t="s">
        <v>14</v>
      </c>
      <c r="O23" s="43"/>
      <c r="P23" s="43" t="s">
        <v>14</v>
      </c>
      <c r="Q23" s="43"/>
      <c r="R23" s="43"/>
    </row>
    <row r="24" spans="1:18">
      <c r="A24" s="44"/>
      <c r="B24" s="50"/>
      <c r="C24" s="51" t="s">
        <v>19</v>
      </c>
      <c r="D24" s="52" t="s">
        <v>20</v>
      </c>
      <c r="E24" s="53">
        <v>0.28899999999999998</v>
      </c>
      <c r="F24" s="54">
        <f>E24*F23</f>
        <v>61.91536</v>
      </c>
      <c r="G24" s="61"/>
      <c r="H24" s="61"/>
      <c r="I24" s="49">
        <v>7.2</v>
      </c>
      <c r="J24" s="61">
        <f>I24*F24</f>
        <v>445.790592</v>
      </c>
      <c r="K24" s="61"/>
      <c r="L24" s="61"/>
      <c r="M24" s="61">
        <f>J24</f>
        <v>445.790592</v>
      </c>
      <c r="N24" s="43"/>
      <c r="O24" s="43"/>
      <c r="P24" s="43"/>
      <c r="Q24" s="43"/>
      <c r="R24" s="43"/>
    </row>
    <row r="25" spans="1:18">
      <c r="A25" s="44"/>
      <c r="B25" s="50"/>
      <c r="C25" s="51" t="s">
        <v>21</v>
      </c>
      <c r="D25" s="52" t="s">
        <v>22</v>
      </c>
      <c r="E25" s="53">
        <v>6.2799999999999995E-2</v>
      </c>
      <c r="F25" s="54">
        <f>E25*F23</f>
        <v>13.454272</v>
      </c>
      <c r="G25" s="49"/>
      <c r="H25" s="49"/>
      <c r="I25" s="49"/>
      <c r="J25" s="49"/>
      <c r="K25" s="49">
        <v>4</v>
      </c>
      <c r="L25" s="49">
        <f>K25*F25</f>
        <v>53.817087999999998</v>
      </c>
      <c r="M25" s="49">
        <f>L25</f>
        <v>53.817087999999998</v>
      </c>
      <c r="N25" s="43"/>
      <c r="O25" s="43"/>
      <c r="P25" s="43"/>
      <c r="Q25" s="43"/>
      <c r="R25" s="43"/>
    </row>
    <row r="26" spans="1:18" ht="32.25" customHeight="1">
      <c r="A26" s="62" t="s">
        <v>139</v>
      </c>
      <c r="B26" s="63" t="s">
        <v>200</v>
      </c>
      <c r="C26" s="64" t="s">
        <v>201</v>
      </c>
      <c r="D26" s="63" t="s">
        <v>132</v>
      </c>
      <c r="E26" s="65"/>
      <c r="F26" s="66">
        <v>8</v>
      </c>
      <c r="G26" s="67"/>
      <c r="H26" s="67"/>
      <c r="I26" s="67"/>
      <c r="J26" s="67"/>
      <c r="K26" s="67"/>
      <c r="L26" s="67"/>
      <c r="M26" s="67"/>
      <c r="N26" s="43"/>
      <c r="O26" s="43"/>
      <c r="P26" s="43"/>
      <c r="Q26" s="43"/>
      <c r="R26" s="43"/>
    </row>
    <row r="27" spans="1:18">
      <c r="A27" s="68"/>
      <c r="B27" s="69"/>
      <c r="C27" s="70" t="s">
        <v>19</v>
      </c>
      <c r="D27" s="69" t="s">
        <v>20</v>
      </c>
      <c r="E27" s="65">
        <v>0.379</v>
      </c>
      <c r="F27" s="65">
        <f>E27*F26</f>
        <v>3.032</v>
      </c>
      <c r="G27" s="67"/>
      <c r="H27" s="67"/>
      <c r="I27" s="67">
        <v>9</v>
      </c>
      <c r="J27" s="67">
        <f>I27*F27</f>
        <v>27.288</v>
      </c>
      <c r="K27" s="67"/>
      <c r="L27" s="67"/>
      <c r="M27" s="67">
        <f>J27</f>
        <v>27.288</v>
      </c>
      <c r="N27" s="43"/>
      <c r="O27" s="43"/>
      <c r="P27" s="43"/>
      <c r="Q27" s="43"/>
      <c r="R27" s="43"/>
    </row>
    <row r="28" spans="1:18">
      <c r="A28" s="68"/>
      <c r="B28" s="69"/>
      <c r="C28" s="70" t="s">
        <v>21</v>
      </c>
      <c r="D28" s="69" t="s">
        <v>22</v>
      </c>
      <c r="E28" s="65">
        <v>2.8000000000000001E-2</v>
      </c>
      <c r="F28" s="65">
        <f>E28*F26</f>
        <v>0.224</v>
      </c>
      <c r="G28" s="67"/>
      <c r="H28" s="67"/>
      <c r="I28" s="67"/>
      <c r="J28" s="67"/>
      <c r="K28" s="67">
        <v>4</v>
      </c>
      <c r="L28" s="67">
        <f>K28*F28</f>
        <v>0.89600000000000002</v>
      </c>
      <c r="M28" s="67">
        <f>L28</f>
        <v>0.89600000000000002</v>
      </c>
      <c r="N28" s="43"/>
      <c r="O28" s="43"/>
      <c r="P28" s="43"/>
      <c r="Q28" s="43"/>
      <c r="R28" s="43"/>
    </row>
    <row r="29" spans="1:18">
      <c r="A29" s="71" t="s">
        <v>16</v>
      </c>
      <c r="B29" s="63" t="s">
        <v>410</v>
      </c>
      <c r="C29" s="72" t="s">
        <v>411</v>
      </c>
      <c r="D29" s="63" t="s">
        <v>18</v>
      </c>
      <c r="E29" s="66"/>
      <c r="F29" s="73">
        <v>372.25</v>
      </c>
      <c r="G29" s="67"/>
      <c r="H29" s="67"/>
      <c r="I29" s="67"/>
      <c r="J29" s="67" t="s">
        <v>14</v>
      </c>
      <c r="K29" s="67"/>
      <c r="L29" s="67"/>
      <c r="M29" s="67"/>
      <c r="N29" s="43"/>
      <c r="O29" s="43"/>
      <c r="P29" s="43"/>
      <c r="Q29" s="43"/>
      <c r="R29" s="43"/>
    </row>
    <row r="30" spans="1:18">
      <c r="A30" s="68"/>
      <c r="B30" s="69"/>
      <c r="C30" s="70" t="s">
        <v>19</v>
      </c>
      <c r="D30" s="69" t="s">
        <v>20</v>
      </c>
      <c r="E30" s="65">
        <v>0.45900000000000002</v>
      </c>
      <c r="F30" s="65">
        <f>E30*F29</f>
        <v>170.86275000000001</v>
      </c>
      <c r="G30" s="74"/>
      <c r="H30" s="74"/>
      <c r="I30" s="74">
        <v>9</v>
      </c>
      <c r="J30" s="74">
        <f>I30*F30</f>
        <v>1537.76475</v>
      </c>
      <c r="K30" s="74"/>
      <c r="L30" s="74"/>
      <c r="M30" s="74">
        <f>J30</f>
        <v>1537.76475</v>
      </c>
      <c r="N30" s="43"/>
      <c r="O30" s="43"/>
      <c r="P30" s="43"/>
      <c r="Q30" s="43"/>
      <c r="R30" s="43"/>
    </row>
    <row r="31" spans="1:18">
      <c r="A31" s="68"/>
      <c r="B31" s="69"/>
      <c r="C31" s="70" t="s">
        <v>21</v>
      </c>
      <c r="D31" s="69" t="s">
        <v>22</v>
      </c>
      <c r="E31" s="65">
        <v>2.3E-3</v>
      </c>
      <c r="F31" s="65">
        <f>E31*F29</f>
        <v>0.85617500000000002</v>
      </c>
      <c r="G31" s="74"/>
      <c r="H31" s="74"/>
      <c r="I31" s="74"/>
      <c r="J31" s="74"/>
      <c r="K31" s="74">
        <v>4</v>
      </c>
      <c r="L31" s="74">
        <f>K31*F31</f>
        <v>3.4247000000000001</v>
      </c>
      <c r="M31" s="74">
        <f>L31</f>
        <v>3.4247000000000001</v>
      </c>
      <c r="N31" s="43"/>
      <c r="O31" s="43"/>
      <c r="P31" s="43"/>
      <c r="Q31" s="43"/>
      <c r="R31" s="43"/>
    </row>
    <row r="32" spans="1:18">
      <c r="A32" s="68"/>
      <c r="B32" s="69" t="s">
        <v>414</v>
      </c>
      <c r="C32" s="70" t="s">
        <v>412</v>
      </c>
      <c r="D32" s="69" t="s">
        <v>38</v>
      </c>
      <c r="E32" s="65">
        <v>3.5E-4</v>
      </c>
      <c r="F32" s="65">
        <f>E32*F29</f>
        <v>0.1302875</v>
      </c>
      <c r="G32" s="74">
        <v>2550</v>
      </c>
      <c r="H32" s="74">
        <f>G32*F32</f>
        <v>332.23312500000003</v>
      </c>
      <c r="I32" s="74"/>
      <c r="J32" s="74"/>
      <c r="K32" s="74"/>
      <c r="L32" s="74"/>
      <c r="M32" s="74">
        <f>H32</f>
        <v>332.23312500000003</v>
      </c>
      <c r="N32" s="43"/>
      <c r="O32" s="43"/>
      <c r="P32" s="43"/>
      <c r="Q32" s="43"/>
      <c r="R32" s="43"/>
    </row>
    <row r="33" spans="1:18">
      <c r="A33" s="68"/>
      <c r="B33" s="69" t="s">
        <v>208</v>
      </c>
      <c r="C33" s="70" t="s">
        <v>413</v>
      </c>
      <c r="D33" s="69" t="s">
        <v>25</v>
      </c>
      <c r="E33" s="65">
        <v>9.0000000000000006E-5</v>
      </c>
      <c r="F33" s="65">
        <f>E33*F29</f>
        <v>3.3502500000000004E-2</v>
      </c>
      <c r="G33" s="74">
        <v>619</v>
      </c>
      <c r="H33" s="74">
        <f>G33*F33</f>
        <v>20.738047500000004</v>
      </c>
      <c r="I33" s="74"/>
      <c r="J33" s="74"/>
      <c r="K33" s="74"/>
      <c r="L33" s="74"/>
      <c r="M33" s="74">
        <f>H33</f>
        <v>20.738047500000004</v>
      </c>
      <c r="N33" s="43"/>
      <c r="O33" s="43"/>
      <c r="P33" s="43"/>
      <c r="Q33" s="43"/>
      <c r="R33" s="43"/>
    </row>
    <row r="34" spans="1:18">
      <c r="A34" s="68"/>
      <c r="B34" s="65" t="s">
        <v>277</v>
      </c>
      <c r="C34" s="70" t="s">
        <v>415</v>
      </c>
      <c r="D34" s="69" t="s">
        <v>18</v>
      </c>
      <c r="E34" s="65">
        <v>3.4000000000000002E-2</v>
      </c>
      <c r="F34" s="65">
        <f>E34*F29</f>
        <v>12.656500000000001</v>
      </c>
      <c r="G34" s="74">
        <v>20</v>
      </c>
      <c r="H34" s="74">
        <f>G34*F34</f>
        <v>253.13000000000002</v>
      </c>
      <c r="I34" s="74"/>
      <c r="J34" s="74"/>
      <c r="K34" s="74"/>
      <c r="L34" s="74"/>
      <c r="M34" s="74">
        <f>H34</f>
        <v>253.13000000000002</v>
      </c>
      <c r="N34" s="43"/>
      <c r="O34" s="43"/>
      <c r="P34" s="43"/>
      <c r="Q34" s="43"/>
      <c r="R34" s="43"/>
    </row>
    <row r="35" spans="1:18">
      <c r="A35" s="44" t="s">
        <v>141</v>
      </c>
      <c r="B35" s="45" t="s">
        <v>36</v>
      </c>
      <c r="C35" s="46" t="s">
        <v>37</v>
      </c>
      <c r="D35" s="45" t="s">
        <v>38</v>
      </c>
      <c r="E35" s="47"/>
      <c r="F35" s="47">
        <v>10</v>
      </c>
      <c r="G35" s="49"/>
      <c r="H35" s="49"/>
      <c r="I35" s="49"/>
      <c r="J35" s="49"/>
      <c r="K35" s="49"/>
      <c r="L35" s="49"/>
      <c r="M35" s="49"/>
      <c r="N35" s="43"/>
      <c r="O35" s="43"/>
      <c r="P35" s="43"/>
      <c r="Q35" s="43"/>
      <c r="R35" s="43"/>
    </row>
    <row r="36" spans="1:18">
      <c r="A36" s="44"/>
      <c r="B36" s="50"/>
      <c r="C36" s="51" t="s">
        <v>19</v>
      </c>
      <c r="D36" s="52" t="s">
        <v>20</v>
      </c>
      <c r="E36" s="53">
        <v>1.85</v>
      </c>
      <c r="F36" s="53">
        <f>E36*F35</f>
        <v>18.5</v>
      </c>
      <c r="G36" s="49"/>
      <c r="H36" s="49"/>
      <c r="I36" s="49">
        <v>7.2</v>
      </c>
      <c r="J36" s="49">
        <f>I36*F36</f>
        <v>133.20000000000002</v>
      </c>
      <c r="K36" s="49"/>
      <c r="L36" s="49"/>
      <c r="M36" s="49">
        <f>J36</f>
        <v>133.20000000000002</v>
      </c>
      <c r="N36" s="43"/>
      <c r="O36" s="43"/>
      <c r="P36" s="43"/>
      <c r="Q36" s="43"/>
      <c r="R36" s="43"/>
    </row>
    <row r="37" spans="1:18">
      <c r="A37" s="44" t="s">
        <v>242</v>
      </c>
      <c r="B37" s="44" t="s">
        <v>39</v>
      </c>
      <c r="C37" s="46" t="s">
        <v>40</v>
      </c>
      <c r="D37" s="45" t="s">
        <v>38</v>
      </c>
      <c r="E37" s="47"/>
      <c r="F37" s="47">
        <f>F35</f>
        <v>10</v>
      </c>
      <c r="G37" s="49"/>
      <c r="H37" s="49" t="s">
        <v>14</v>
      </c>
      <c r="I37" s="49"/>
      <c r="J37" s="49"/>
      <c r="K37" s="49"/>
      <c r="L37" s="49"/>
      <c r="M37" s="49"/>
      <c r="N37" s="493"/>
      <c r="O37" s="494"/>
      <c r="P37" s="43"/>
      <c r="Q37" s="43"/>
      <c r="R37" s="43"/>
    </row>
    <row r="38" spans="1:18">
      <c r="A38" s="44"/>
      <c r="B38" s="50"/>
      <c r="C38" s="51" t="s">
        <v>19</v>
      </c>
      <c r="D38" s="52" t="s">
        <v>20</v>
      </c>
      <c r="E38" s="53">
        <v>0.53</v>
      </c>
      <c r="F38" s="53">
        <f>E38*F37</f>
        <v>5.3000000000000007</v>
      </c>
      <c r="G38" s="49"/>
      <c r="H38" s="49"/>
      <c r="I38" s="49">
        <v>7.2</v>
      </c>
      <c r="J38" s="49">
        <f>I38*F38</f>
        <v>38.160000000000004</v>
      </c>
      <c r="K38" s="49"/>
      <c r="L38" s="49"/>
      <c r="M38" s="49">
        <f>J38</f>
        <v>38.160000000000004</v>
      </c>
      <c r="N38" s="43"/>
      <c r="O38" s="43"/>
      <c r="P38" s="43"/>
      <c r="Q38" s="43"/>
      <c r="R38" s="43"/>
    </row>
    <row r="39" spans="1:18">
      <c r="A39" s="44" t="s">
        <v>243</v>
      </c>
      <c r="B39" s="45" t="s">
        <v>76</v>
      </c>
      <c r="C39" s="46" t="s">
        <v>41</v>
      </c>
      <c r="D39" s="45" t="s">
        <v>38</v>
      </c>
      <c r="E39" s="47"/>
      <c r="F39" s="47">
        <f>F35</f>
        <v>10</v>
      </c>
      <c r="G39" s="49"/>
      <c r="H39" s="49"/>
      <c r="I39" s="49"/>
      <c r="J39" s="49"/>
      <c r="K39" s="49">
        <v>5.67</v>
      </c>
      <c r="L39" s="49">
        <f>K39*F39</f>
        <v>56.7</v>
      </c>
      <c r="M39" s="49">
        <f>L39</f>
        <v>56.7</v>
      </c>
      <c r="N39" s="43"/>
      <c r="O39" s="43"/>
      <c r="P39" s="43"/>
      <c r="Q39" s="43"/>
      <c r="R39" s="43"/>
    </row>
    <row r="40" spans="1:18" ht="18">
      <c r="A40" s="39"/>
      <c r="B40" s="39"/>
      <c r="C40" s="40" t="s">
        <v>42</v>
      </c>
      <c r="D40" s="50"/>
      <c r="E40" s="75"/>
      <c r="F40" s="75"/>
      <c r="G40" s="49"/>
      <c r="H40" s="49"/>
      <c r="I40" s="49"/>
      <c r="J40" s="49"/>
      <c r="K40" s="49"/>
      <c r="L40" s="49"/>
      <c r="M40" s="49"/>
      <c r="N40" s="43"/>
      <c r="O40" s="43"/>
      <c r="P40" s="43"/>
      <c r="Q40" s="43"/>
      <c r="R40" s="43"/>
    </row>
    <row r="41" spans="1:18" ht="39">
      <c r="A41" s="39"/>
      <c r="B41" s="45"/>
      <c r="C41" s="76" t="s">
        <v>291</v>
      </c>
      <c r="D41" s="45"/>
      <c r="E41" s="47"/>
      <c r="F41" s="47"/>
      <c r="G41" s="49"/>
      <c r="H41" s="49"/>
      <c r="I41" s="49"/>
      <c r="J41" s="49"/>
      <c r="K41" s="49"/>
      <c r="L41" s="49"/>
      <c r="M41" s="49"/>
      <c r="N41" s="43" t="s">
        <v>14</v>
      </c>
      <c r="O41" s="43"/>
      <c r="P41" s="43"/>
      <c r="Q41" s="43"/>
      <c r="R41" s="43"/>
    </row>
    <row r="42" spans="1:18" s="82" customFormat="1" ht="30">
      <c r="A42" s="77">
        <v>1</v>
      </c>
      <c r="B42" s="78" t="s">
        <v>287</v>
      </c>
      <c r="C42" s="78" t="s">
        <v>299</v>
      </c>
      <c r="D42" s="79" t="s">
        <v>25</v>
      </c>
      <c r="E42" s="79"/>
      <c r="F42" s="79">
        <v>1.31</v>
      </c>
      <c r="G42" s="79"/>
      <c r="H42" s="80"/>
      <c r="I42" s="80"/>
      <c r="J42" s="80"/>
      <c r="K42" s="80"/>
      <c r="L42" s="80"/>
      <c r="M42" s="81"/>
    </row>
    <row r="43" spans="1:18" s="82" customFormat="1">
      <c r="A43" s="83" t="s">
        <v>14</v>
      </c>
      <c r="B43" s="83"/>
      <c r="C43" s="83" t="s">
        <v>65</v>
      </c>
      <c r="D43" s="84" t="s">
        <v>20</v>
      </c>
      <c r="E43" s="84">
        <v>3.36</v>
      </c>
      <c r="F43" s="85">
        <f>F42*E43</f>
        <v>4.4016000000000002</v>
      </c>
      <c r="G43" s="84"/>
      <c r="H43" s="86"/>
      <c r="I43" s="67">
        <v>9</v>
      </c>
      <c r="J43" s="87">
        <f>I43*F43</f>
        <v>39.614400000000003</v>
      </c>
      <c r="K43" s="86"/>
      <c r="L43" s="86"/>
      <c r="M43" s="87">
        <f>J43</f>
        <v>39.614400000000003</v>
      </c>
    </row>
    <row r="44" spans="1:18" s="82" customFormat="1">
      <c r="A44" s="83" t="s">
        <v>14</v>
      </c>
      <c r="B44" s="83"/>
      <c r="C44" s="83" t="s">
        <v>21</v>
      </c>
      <c r="D44" s="84" t="s">
        <v>22</v>
      </c>
      <c r="E44" s="84">
        <v>0.92</v>
      </c>
      <c r="F44" s="84">
        <f>F42*E44</f>
        <v>1.2052</v>
      </c>
      <c r="G44" s="84"/>
      <c r="H44" s="86"/>
      <c r="I44" s="86"/>
      <c r="J44" s="86"/>
      <c r="K44" s="67">
        <v>4</v>
      </c>
      <c r="L44" s="86">
        <f>K44*F44</f>
        <v>4.8208000000000002</v>
      </c>
      <c r="M44" s="87">
        <f>L44</f>
        <v>4.8208000000000002</v>
      </c>
    </row>
    <row r="45" spans="1:18" s="82" customFormat="1">
      <c r="A45" s="83" t="s">
        <v>14</v>
      </c>
      <c r="B45" s="88" t="s">
        <v>294</v>
      </c>
      <c r="C45" s="83" t="s">
        <v>288</v>
      </c>
      <c r="D45" s="84" t="s">
        <v>25</v>
      </c>
      <c r="E45" s="84">
        <v>0.11</v>
      </c>
      <c r="F45" s="84">
        <f>F42*E45</f>
        <v>0.14410000000000001</v>
      </c>
      <c r="G45" s="84">
        <v>99</v>
      </c>
      <c r="H45" s="86">
        <f>G45*F45</f>
        <v>14.2659</v>
      </c>
      <c r="I45" s="86"/>
      <c r="J45" s="86"/>
      <c r="K45" s="86"/>
      <c r="L45" s="86"/>
      <c r="M45" s="87">
        <f>H45</f>
        <v>14.2659</v>
      </c>
    </row>
    <row r="46" spans="1:18" s="82" customFormat="1">
      <c r="A46" s="83" t="s">
        <v>14</v>
      </c>
      <c r="B46" s="88" t="s">
        <v>295</v>
      </c>
      <c r="C46" s="83" t="s">
        <v>289</v>
      </c>
      <c r="D46" s="84" t="s">
        <v>46</v>
      </c>
      <c r="E46" s="84">
        <v>65.346000000000004</v>
      </c>
      <c r="F46" s="89">
        <f>F42*E46</f>
        <v>85.603260000000006</v>
      </c>
      <c r="G46" s="84">
        <v>1.65</v>
      </c>
      <c r="H46" s="87">
        <f>G46*F46</f>
        <v>141.24537900000001</v>
      </c>
      <c r="I46" s="87"/>
      <c r="J46" s="87"/>
      <c r="K46" s="87"/>
      <c r="L46" s="87"/>
      <c r="M46" s="87">
        <f>H46</f>
        <v>141.24537900000001</v>
      </c>
    </row>
    <row r="47" spans="1:18" s="82" customFormat="1">
      <c r="A47" s="83" t="s">
        <v>14</v>
      </c>
      <c r="B47" s="83"/>
      <c r="C47" s="83" t="s">
        <v>47</v>
      </c>
      <c r="D47" s="84" t="s">
        <v>290</v>
      </c>
      <c r="E47" s="84">
        <v>0.16</v>
      </c>
      <c r="F47" s="84">
        <f>F42*E47</f>
        <v>0.20960000000000001</v>
      </c>
      <c r="G47" s="84">
        <v>4</v>
      </c>
      <c r="H47" s="86">
        <f>G47*F47</f>
        <v>0.83840000000000003</v>
      </c>
      <c r="I47" s="86"/>
      <c r="J47" s="86"/>
      <c r="K47" s="86"/>
      <c r="L47" s="86"/>
      <c r="M47" s="87">
        <f>H47</f>
        <v>0.83840000000000003</v>
      </c>
    </row>
    <row r="48" spans="1:18" s="82" customFormat="1" ht="30">
      <c r="A48" s="77">
        <v>2</v>
      </c>
      <c r="B48" s="78" t="s">
        <v>287</v>
      </c>
      <c r="C48" s="78" t="s">
        <v>300</v>
      </c>
      <c r="D48" s="79" t="s">
        <v>25</v>
      </c>
      <c r="E48" s="79"/>
      <c r="F48" s="79">
        <v>0.54</v>
      </c>
      <c r="G48" s="79"/>
      <c r="H48" s="80"/>
      <c r="I48" s="80"/>
      <c r="J48" s="80"/>
      <c r="K48" s="80"/>
      <c r="L48" s="80"/>
      <c r="M48" s="81"/>
    </row>
    <row r="49" spans="1:256" s="82" customFormat="1">
      <c r="A49" s="83" t="s">
        <v>14</v>
      </c>
      <c r="B49" s="83"/>
      <c r="C49" s="83" t="s">
        <v>65</v>
      </c>
      <c r="D49" s="84" t="s">
        <v>20</v>
      </c>
      <c r="E49" s="84">
        <v>3.36</v>
      </c>
      <c r="F49" s="85">
        <f>F48*E49</f>
        <v>1.8144</v>
      </c>
      <c r="G49" s="84"/>
      <c r="H49" s="86"/>
      <c r="I49" s="67">
        <v>9</v>
      </c>
      <c r="J49" s="87">
        <f>I49*F49</f>
        <v>16.329599999999999</v>
      </c>
      <c r="K49" s="86"/>
      <c r="L49" s="86"/>
      <c r="M49" s="87">
        <f>J49</f>
        <v>16.329599999999999</v>
      </c>
    </row>
    <row r="50" spans="1:256" s="82" customFormat="1">
      <c r="A50" s="83" t="s">
        <v>14</v>
      </c>
      <c r="B50" s="83"/>
      <c r="C50" s="83" t="s">
        <v>21</v>
      </c>
      <c r="D50" s="84" t="s">
        <v>22</v>
      </c>
      <c r="E50" s="84">
        <v>0.92</v>
      </c>
      <c r="F50" s="84">
        <f>F48*E50</f>
        <v>0.49680000000000007</v>
      </c>
      <c r="G50" s="84"/>
      <c r="H50" s="86"/>
      <c r="I50" s="86"/>
      <c r="J50" s="86"/>
      <c r="K50" s="67">
        <v>4</v>
      </c>
      <c r="L50" s="86">
        <f>K50*F50</f>
        <v>1.9872000000000003</v>
      </c>
      <c r="M50" s="87">
        <f>L50</f>
        <v>1.9872000000000003</v>
      </c>
    </row>
    <row r="51" spans="1:256" s="82" customFormat="1">
      <c r="A51" s="83" t="s">
        <v>14</v>
      </c>
      <c r="B51" s="88" t="s">
        <v>294</v>
      </c>
      <c r="C51" s="83" t="s">
        <v>288</v>
      </c>
      <c r="D51" s="84" t="s">
        <v>25</v>
      </c>
      <c r="E51" s="84">
        <v>0.11</v>
      </c>
      <c r="F51" s="84">
        <f>F48*E51</f>
        <v>5.9400000000000001E-2</v>
      </c>
      <c r="G51" s="84">
        <v>99</v>
      </c>
      <c r="H51" s="86">
        <f>G51*F51</f>
        <v>5.8806000000000003</v>
      </c>
      <c r="I51" s="86"/>
      <c r="J51" s="86"/>
      <c r="K51" s="86"/>
      <c r="L51" s="86"/>
      <c r="M51" s="87">
        <f>H51</f>
        <v>5.8806000000000003</v>
      </c>
    </row>
    <row r="52" spans="1:256" s="82" customFormat="1">
      <c r="A52" s="83" t="s">
        <v>14</v>
      </c>
      <c r="B52" s="88" t="s">
        <v>295</v>
      </c>
      <c r="C52" s="83" t="s">
        <v>289</v>
      </c>
      <c r="D52" s="84" t="s">
        <v>46</v>
      </c>
      <c r="E52" s="84">
        <v>65.346000000000004</v>
      </c>
      <c r="F52" s="89">
        <f>F48*E52</f>
        <v>35.286840000000005</v>
      </c>
      <c r="G52" s="84">
        <v>1.65</v>
      </c>
      <c r="H52" s="87">
        <f>G52*F52</f>
        <v>58.223286000000009</v>
      </c>
      <c r="I52" s="87"/>
      <c r="J52" s="87"/>
      <c r="K52" s="87"/>
      <c r="L52" s="87"/>
      <c r="M52" s="87">
        <f>H52</f>
        <v>58.223286000000009</v>
      </c>
    </row>
    <row r="53" spans="1:256" s="82" customFormat="1">
      <c r="A53" s="83" t="s">
        <v>14</v>
      </c>
      <c r="B53" s="83"/>
      <c r="C53" s="83" t="s">
        <v>47</v>
      </c>
      <c r="D53" s="84" t="s">
        <v>290</v>
      </c>
      <c r="E53" s="84">
        <v>0.16</v>
      </c>
      <c r="F53" s="84">
        <f>F48*E53</f>
        <v>8.6400000000000005E-2</v>
      </c>
      <c r="G53" s="84">
        <v>4</v>
      </c>
      <c r="H53" s="86">
        <f>G53*F53</f>
        <v>0.34560000000000002</v>
      </c>
      <c r="I53" s="86"/>
      <c r="J53" s="86"/>
      <c r="K53" s="86"/>
      <c r="L53" s="86"/>
      <c r="M53" s="87">
        <f>H53</f>
        <v>0.34560000000000002</v>
      </c>
    </row>
    <row r="54" spans="1:256" ht="30">
      <c r="A54" s="44" t="s">
        <v>24</v>
      </c>
      <c r="B54" s="45" t="s">
        <v>297</v>
      </c>
      <c r="C54" s="46" t="s">
        <v>298</v>
      </c>
      <c r="D54" s="45" t="s">
        <v>25</v>
      </c>
      <c r="E54" s="47"/>
      <c r="F54" s="48">
        <v>1.88</v>
      </c>
      <c r="G54" s="49"/>
      <c r="H54" s="49"/>
      <c r="I54" s="49"/>
      <c r="J54" s="49"/>
      <c r="K54" s="49"/>
      <c r="L54" s="49"/>
      <c r="M54" s="49"/>
      <c r="N54" s="43"/>
      <c r="O54" s="43"/>
      <c r="P54" s="43"/>
      <c r="Q54" s="43"/>
      <c r="R54" s="43"/>
    </row>
    <row r="55" spans="1:256">
      <c r="A55" s="50"/>
      <c r="B55" s="50"/>
      <c r="C55" s="51" t="s">
        <v>19</v>
      </c>
      <c r="D55" s="52" t="s">
        <v>20</v>
      </c>
      <c r="E55" s="53">
        <v>8.89</v>
      </c>
      <c r="F55" s="54">
        <f>E55*F54</f>
        <v>16.713200000000001</v>
      </c>
      <c r="G55" s="49"/>
      <c r="H55" s="49"/>
      <c r="I55" s="49">
        <v>7.2</v>
      </c>
      <c r="J55" s="49">
        <f>I55*F55</f>
        <v>120.33504000000001</v>
      </c>
      <c r="K55" s="49"/>
      <c r="L55" s="49"/>
      <c r="M55" s="49">
        <f>J55</f>
        <v>120.33504000000001</v>
      </c>
      <c r="N55" s="43"/>
      <c r="O55" s="43"/>
      <c r="P55" s="43"/>
      <c r="Q55" s="43"/>
      <c r="R55" s="43"/>
    </row>
    <row r="56" spans="1:256">
      <c r="A56" s="50"/>
      <c r="B56" s="50"/>
      <c r="C56" s="51" t="s">
        <v>21</v>
      </c>
      <c r="D56" s="52" t="s">
        <v>22</v>
      </c>
      <c r="E56" s="53">
        <v>3.35</v>
      </c>
      <c r="F56" s="54">
        <f>E56*F54</f>
        <v>6.298</v>
      </c>
      <c r="G56" s="49"/>
      <c r="H56" s="49"/>
      <c r="I56" s="49"/>
      <c r="J56" s="49"/>
      <c r="K56" s="49">
        <v>4</v>
      </c>
      <c r="L56" s="49">
        <f>K56*F56</f>
        <v>25.192</v>
      </c>
      <c r="M56" s="49">
        <f>L56</f>
        <v>25.192</v>
      </c>
      <c r="N56" s="43"/>
      <c r="O56" s="43"/>
      <c r="P56" s="43"/>
      <c r="Q56" s="43"/>
      <c r="R56" s="43"/>
    </row>
    <row r="57" spans="1:256" ht="30">
      <c r="A57" s="44" t="s">
        <v>26</v>
      </c>
      <c r="B57" s="45" t="s">
        <v>297</v>
      </c>
      <c r="C57" s="46" t="s">
        <v>301</v>
      </c>
      <c r="D57" s="45" t="s">
        <v>25</v>
      </c>
      <c r="E57" s="47"/>
      <c r="F57" s="48">
        <v>1</v>
      </c>
      <c r="G57" s="49"/>
      <c r="H57" s="49"/>
      <c r="I57" s="49"/>
      <c r="J57" s="49"/>
      <c r="K57" s="49"/>
      <c r="L57" s="49"/>
      <c r="M57" s="49"/>
      <c r="N57" s="43"/>
      <c r="O57" s="43"/>
      <c r="P57" s="43"/>
      <c r="Q57" s="43"/>
      <c r="R57" s="43"/>
    </row>
    <row r="58" spans="1:256">
      <c r="A58" s="50"/>
      <c r="B58" s="50"/>
      <c r="C58" s="51" t="s">
        <v>19</v>
      </c>
      <c r="D58" s="52" t="s">
        <v>20</v>
      </c>
      <c r="E58" s="53">
        <v>8.89</v>
      </c>
      <c r="F58" s="54">
        <f>E58*F57</f>
        <v>8.89</v>
      </c>
      <c r="G58" s="49"/>
      <c r="H58" s="49"/>
      <c r="I58" s="49">
        <v>7.2</v>
      </c>
      <c r="J58" s="49">
        <f>I58*F58</f>
        <v>64.00800000000001</v>
      </c>
      <c r="K58" s="49"/>
      <c r="L58" s="49"/>
      <c r="M58" s="49">
        <f>J58</f>
        <v>64.00800000000001</v>
      </c>
      <c r="N58" s="43"/>
      <c r="O58" s="43"/>
      <c r="P58" s="43"/>
      <c r="Q58" s="43"/>
      <c r="R58" s="43"/>
    </row>
    <row r="59" spans="1:256">
      <c r="A59" s="50"/>
      <c r="B59" s="50"/>
      <c r="C59" s="51" t="s">
        <v>21</v>
      </c>
      <c r="D59" s="52" t="s">
        <v>22</v>
      </c>
      <c r="E59" s="53">
        <v>3.35</v>
      </c>
      <c r="F59" s="54">
        <f>E59*F57</f>
        <v>3.35</v>
      </c>
      <c r="G59" s="49"/>
      <c r="H59" s="49"/>
      <c r="I59" s="49"/>
      <c r="J59" s="49"/>
      <c r="K59" s="49">
        <v>4</v>
      </c>
      <c r="L59" s="49">
        <f>K59*F59</f>
        <v>13.4</v>
      </c>
      <c r="M59" s="49">
        <f>L59</f>
        <v>13.4</v>
      </c>
      <c r="N59" s="43"/>
      <c r="O59" s="43"/>
      <c r="P59" s="43"/>
      <c r="Q59" s="43"/>
      <c r="R59" s="43"/>
    </row>
    <row r="60" spans="1:256" s="95" customFormat="1" ht="15.75">
      <c r="A60" s="90" t="s">
        <v>27</v>
      </c>
      <c r="B60" s="91" t="s">
        <v>148</v>
      </c>
      <c r="C60" s="92" t="s">
        <v>336</v>
      </c>
      <c r="D60" s="91" t="s">
        <v>34</v>
      </c>
      <c r="E60" s="93"/>
      <c r="F60" s="93">
        <v>6</v>
      </c>
      <c r="G60" s="94"/>
      <c r="H60" s="94"/>
      <c r="I60" s="94"/>
      <c r="J60" s="94"/>
      <c r="K60" s="94" t="s">
        <v>14</v>
      </c>
      <c r="L60" s="94"/>
      <c r="M60" s="94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s="95" customFormat="1" ht="15.75">
      <c r="A61" s="90"/>
      <c r="B61" s="90"/>
      <c r="C61" s="96" t="s">
        <v>19</v>
      </c>
      <c r="D61" s="90" t="s">
        <v>20</v>
      </c>
      <c r="E61" s="97">
        <v>2.5099999999999998</v>
      </c>
      <c r="F61" s="97">
        <f>E61*F60</f>
        <v>15.059999999999999</v>
      </c>
      <c r="G61" s="53"/>
      <c r="H61" s="53"/>
      <c r="I61" s="49">
        <v>9</v>
      </c>
      <c r="J61" s="61">
        <f>I61*F61</f>
        <v>135.54</v>
      </c>
      <c r="K61" s="53"/>
      <c r="L61" s="53"/>
      <c r="M61" s="61">
        <f>J61</f>
        <v>135.54</v>
      </c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95" customFormat="1" ht="15.75">
      <c r="A62" s="90"/>
      <c r="B62" s="90"/>
      <c r="C62" s="96" t="s">
        <v>21</v>
      </c>
      <c r="D62" s="90" t="s">
        <v>22</v>
      </c>
      <c r="E62" s="97">
        <v>6.4000000000000003E-3</v>
      </c>
      <c r="F62" s="97">
        <f>E62*F60</f>
        <v>3.8400000000000004E-2</v>
      </c>
      <c r="G62" s="94"/>
      <c r="H62" s="94"/>
      <c r="I62" s="94"/>
      <c r="J62" s="94"/>
      <c r="K62" s="94">
        <v>4</v>
      </c>
      <c r="L62" s="94">
        <f>K62*F62</f>
        <v>0.15360000000000001</v>
      </c>
      <c r="M62" s="94">
        <f>L62</f>
        <v>0.15360000000000001</v>
      </c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95" customFormat="1" ht="15.75">
      <c r="A63" s="90"/>
      <c r="B63" s="52" t="s">
        <v>256</v>
      </c>
      <c r="C63" s="96" t="s">
        <v>136</v>
      </c>
      <c r="D63" s="90" t="s">
        <v>25</v>
      </c>
      <c r="E63" s="97">
        <v>6.1000000000000004E-3</v>
      </c>
      <c r="F63" s="97">
        <f>E63*F60</f>
        <v>3.6600000000000001E-2</v>
      </c>
      <c r="G63" s="429">
        <v>102</v>
      </c>
      <c r="H63" s="61">
        <f>G63*F63</f>
        <v>3.7332000000000001</v>
      </c>
      <c r="I63" s="53"/>
      <c r="J63" s="53"/>
      <c r="K63" s="53"/>
      <c r="L63" s="53"/>
      <c r="M63" s="61">
        <f>H63</f>
        <v>3.7332000000000001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95" customFormat="1" ht="15.75">
      <c r="A64" s="90"/>
      <c r="B64" s="90" t="s">
        <v>35</v>
      </c>
      <c r="C64" s="96" t="s">
        <v>337</v>
      </c>
      <c r="D64" s="90" t="s">
        <v>34</v>
      </c>
      <c r="E64" s="97">
        <v>1.01</v>
      </c>
      <c r="F64" s="97">
        <f>E64*F60</f>
        <v>6.0600000000000005</v>
      </c>
      <c r="G64" s="429">
        <v>250</v>
      </c>
      <c r="H64" s="61">
        <f>G64*F64</f>
        <v>1515.0000000000002</v>
      </c>
      <c r="I64" s="53"/>
      <c r="J64" s="53"/>
      <c r="K64" s="53"/>
      <c r="L64" s="53"/>
      <c r="M64" s="61">
        <f>H64</f>
        <v>1515.0000000000002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18" s="82" customFormat="1">
      <c r="A65" s="77">
        <v>5</v>
      </c>
      <c r="B65" s="78" t="s">
        <v>287</v>
      </c>
      <c r="C65" s="98" t="s">
        <v>302</v>
      </c>
      <c r="D65" s="79" t="s">
        <v>25</v>
      </c>
      <c r="E65" s="79"/>
      <c r="F65" s="79">
        <v>5.3040399999999996</v>
      </c>
      <c r="G65" s="79"/>
      <c r="H65" s="80"/>
      <c r="I65" s="80"/>
      <c r="J65" s="80"/>
      <c r="K65" s="80"/>
      <c r="L65" s="80"/>
      <c r="M65" s="81"/>
    </row>
    <row r="66" spans="1:18" s="82" customFormat="1">
      <c r="A66" s="83" t="s">
        <v>14</v>
      </c>
      <c r="B66" s="83"/>
      <c r="C66" s="83" t="s">
        <v>65</v>
      </c>
      <c r="D66" s="84" t="s">
        <v>20</v>
      </c>
      <c r="E66" s="84">
        <v>3.36</v>
      </c>
      <c r="F66" s="85">
        <f>F65*E66</f>
        <v>17.821574399999999</v>
      </c>
      <c r="G66" s="84"/>
      <c r="H66" s="86"/>
      <c r="I66" s="67">
        <v>9</v>
      </c>
      <c r="J66" s="87">
        <f>I66*F66</f>
        <v>160.3941696</v>
      </c>
      <c r="K66" s="86"/>
      <c r="L66" s="86"/>
      <c r="M66" s="87">
        <f>J66</f>
        <v>160.3941696</v>
      </c>
    </row>
    <row r="67" spans="1:18" s="82" customFormat="1">
      <c r="A67" s="83" t="s">
        <v>14</v>
      </c>
      <c r="B67" s="83"/>
      <c r="C67" s="83" t="s">
        <v>21</v>
      </c>
      <c r="D67" s="84" t="s">
        <v>22</v>
      </c>
      <c r="E67" s="84">
        <v>0.92</v>
      </c>
      <c r="F67" s="84">
        <f>F65*E67</f>
        <v>4.8797167999999997</v>
      </c>
      <c r="G67" s="84"/>
      <c r="H67" s="86"/>
      <c r="I67" s="86"/>
      <c r="J67" s="86"/>
      <c r="K67" s="67">
        <v>4</v>
      </c>
      <c r="L67" s="86">
        <f>K67*F67</f>
        <v>19.518867199999999</v>
      </c>
      <c r="M67" s="87">
        <f>L67</f>
        <v>19.518867199999999</v>
      </c>
    </row>
    <row r="68" spans="1:18" s="82" customFormat="1">
      <c r="A68" s="83" t="s">
        <v>14</v>
      </c>
      <c r="B68" s="88" t="s">
        <v>294</v>
      </c>
      <c r="C68" s="83" t="s">
        <v>288</v>
      </c>
      <c r="D68" s="84" t="s">
        <v>25</v>
      </c>
      <c r="E68" s="84">
        <v>0.11</v>
      </c>
      <c r="F68" s="84">
        <f>F65*E68</f>
        <v>0.58344439999999997</v>
      </c>
      <c r="G68" s="84">
        <v>99</v>
      </c>
      <c r="H68" s="86">
        <f>G68*F68</f>
        <v>57.760995599999994</v>
      </c>
      <c r="I68" s="86"/>
      <c r="J68" s="86"/>
      <c r="K68" s="86"/>
      <c r="L68" s="86"/>
      <c r="M68" s="87">
        <f>H68</f>
        <v>57.760995599999994</v>
      </c>
    </row>
    <row r="69" spans="1:18" s="82" customFormat="1">
      <c r="A69" s="83" t="s">
        <v>14</v>
      </c>
      <c r="B69" s="88" t="s">
        <v>296</v>
      </c>
      <c r="C69" s="99" t="s">
        <v>293</v>
      </c>
      <c r="D69" s="100" t="s">
        <v>46</v>
      </c>
      <c r="E69" s="101">
        <v>130.74600000000001</v>
      </c>
      <c r="F69" s="89">
        <f>F65*E69</f>
        <v>693.48201384000004</v>
      </c>
      <c r="G69" s="84">
        <v>1.25</v>
      </c>
      <c r="H69" s="87">
        <f>G69*F69</f>
        <v>866.85251730000004</v>
      </c>
      <c r="I69" s="87"/>
      <c r="J69" s="87"/>
      <c r="K69" s="87"/>
      <c r="L69" s="87"/>
      <c r="M69" s="87">
        <f>H69</f>
        <v>866.85251730000004</v>
      </c>
    </row>
    <row r="70" spans="1:18" s="82" customFormat="1">
      <c r="A70" s="83" t="s">
        <v>14</v>
      </c>
      <c r="B70" s="83"/>
      <c r="C70" s="83" t="s">
        <v>47</v>
      </c>
      <c r="D70" s="84" t="s">
        <v>290</v>
      </c>
      <c r="E70" s="84">
        <v>0.16</v>
      </c>
      <c r="F70" s="84">
        <f>F65*E70</f>
        <v>0.84864639999999991</v>
      </c>
      <c r="G70" s="84">
        <v>4</v>
      </c>
      <c r="H70" s="86">
        <f>G70*F70</f>
        <v>3.3945855999999996</v>
      </c>
      <c r="I70" s="86"/>
      <c r="J70" s="86"/>
      <c r="K70" s="86"/>
      <c r="L70" s="86"/>
      <c r="M70" s="87">
        <f>H70</f>
        <v>3.3945855999999996</v>
      </c>
    </row>
    <row r="71" spans="1:18">
      <c r="A71" s="102">
        <v>6</v>
      </c>
      <c r="B71" s="45" t="s">
        <v>144</v>
      </c>
      <c r="C71" s="103" t="s">
        <v>188</v>
      </c>
      <c r="D71" s="45" t="s">
        <v>18</v>
      </c>
      <c r="E71" s="47"/>
      <c r="F71" s="47">
        <f>F20</f>
        <v>885.72</v>
      </c>
      <c r="G71" s="49"/>
      <c r="H71" s="49"/>
      <c r="I71" s="49"/>
      <c r="J71" s="49"/>
      <c r="K71" s="49"/>
      <c r="L71" s="49"/>
      <c r="M71" s="49"/>
      <c r="N71" s="43" t="s">
        <v>14</v>
      </c>
      <c r="O71" s="43"/>
      <c r="P71" s="43"/>
      <c r="Q71" s="43"/>
      <c r="R71" s="43"/>
    </row>
    <row r="72" spans="1:18">
      <c r="A72" s="39"/>
      <c r="B72" s="52"/>
      <c r="C72" s="104" t="s">
        <v>19</v>
      </c>
      <c r="D72" s="52" t="s">
        <v>20</v>
      </c>
      <c r="E72" s="53">
        <v>1.01</v>
      </c>
      <c r="F72" s="53">
        <f>E72*F71</f>
        <v>894.57720000000006</v>
      </c>
      <c r="G72" s="49"/>
      <c r="H72" s="49"/>
      <c r="I72" s="49">
        <v>9</v>
      </c>
      <c r="J72" s="49">
        <f>I72*F72</f>
        <v>8051.1948000000002</v>
      </c>
      <c r="K72" s="49"/>
      <c r="L72" s="49"/>
      <c r="M72" s="49">
        <f>J72</f>
        <v>8051.1948000000002</v>
      </c>
      <c r="N72" s="43"/>
      <c r="O72" s="43"/>
      <c r="P72" s="43"/>
      <c r="Q72" s="43"/>
      <c r="R72" s="43"/>
    </row>
    <row r="73" spans="1:18">
      <c r="A73" s="39"/>
      <c r="B73" s="52" t="s">
        <v>145</v>
      </c>
      <c r="C73" s="51" t="s">
        <v>146</v>
      </c>
      <c r="D73" s="52" t="s">
        <v>22</v>
      </c>
      <c r="E73" s="53">
        <v>4.1000000000000002E-2</v>
      </c>
      <c r="F73" s="53">
        <f>E73*F71</f>
        <v>36.314520000000002</v>
      </c>
      <c r="G73" s="49"/>
      <c r="H73" s="49"/>
      <c r="I73" s="49"/>
      <c r="J73" s="49"/>
      <c r="K73" s="49">
        <v>7.74</v>
      </c>
      <c r="L73" s="49">
        <f>K73*F73</f>
        <v>281.07438480000002</v>
      </c>
      <c r="M73" s="49">
        <f>L73</f>
        <v>281.07438480000002</v>
      </c>
      <c r="N73" s="43"/>
      <c r="O73" s="43"/>
      <c r="P73" s="43"/>
      <c r="Q73" s="43"/>
      <c r="R73" s="43"/>
    </row>
    <row r="74" spans="1:18">
      <c r="A74" s="39"/>
      <c r="B74" s="52"/>
      <c r="C74" s="51" t="s">
        <v>21</v>
      </c>
      <c r="D74" s="52" t="s">
        <v>22</v>
      </c>
      <c r="E74" s="53">
        <v>2.7E-2</v>
      </c>
      <c r="F74" s="53">
        <f>E74*F71</f>
        <v>23.914439999999999</v>
      </c>
      <c r="G74" s="49"/>
      <c r="H74" s="49"/>
      <c r="I74" s="49"/>
      <c r="J74" s="49"/>
      <c r="K74" s="49">
        <v>4</v>
      </c>
      <c r="L74" s="49">
        <f>K74*F74</f>
        <v>95.657759999999996</v>
      </c>
      <c r="M74" s="49">
        <f>L74</f>
        <v>95.657759999999996</v>
      </c>
      <c r="N74" s="43"/>
      <c r="O74" s="43"/>
      <c r="P74" s="43"/>
      <c r="Q74" s="43"/>
      <c r="R74" s="43"/>
    </row>
    <row r="75" spans="1:18">
      <c r="A75" s="39"/>
      <c r="B75" s="52" t="s">
        <v>256</v>
      </c>
      <c r="C75" s="51" t="s">
        <v>136</v>
      </c>
      <c r="D75" s="52" t="s">
        <v>25</v>
      </c>
      <c r="E75" s="53">
        <v>2.12E-2</v>
      </c>
      <c r="F75" s="53">
        <f>E75*F71</f>
        <v>18.777264000000002</v>
      </c>
      <c r="G75" s="61">
        <v>102</v>
      </c>
      <c r="H75" s="49">
        <f>G75*F75</f>
        <v>1915.2809280000001</v>
      </c>
      <c r="I75" s="49"/>
      <c r="J75" s="49"/>
      <c r="K75" s="49"/>
      <c r="L75" s="49"/>
      <c r="M75" s="49">
        <f>H75</f>
        <v>1915.2809280000001</v>
      </c>
      <c r="N75" s="43"/>
      <c r="O75" s="43"/>
      <c r="P75" s="43"/>
      <c r="Q75" s="43"/>
      <c r="R75" s="43"/>
    </row>
    <row r="76" spans="1:18">
      <c r="A76" s="39"/>
      <c r="B76" s="52"/>
      <c r="C76" s="51" t="s">
        <v>29</v>
      </c>
      <c r="D76" s="52" t="s">
        <v>22</v>
      </c>
      <c r="E76" s="53">
        <v>3.0000000000000001E-3</v>
      </c>
      <c r="F76" s="53">
        <f>E76*F71</f>
        <v>2.6571600000000002</v>
      </c>
      <c r="G76" s="49">
        <v>4</v>
      </c>
      <c r="H76" s="49">
        <f>G76*F76</f>
        <v>10.628640000000001</v>
      </c>
      <c r="I76" s="49"/>
      <c r="J76" s="49"/>
      <c r="K76" s="49"/>
      <c r="L76" s="49"/>
      <c r="M76" s="49">
        <f>H76</f>
        <v>10.628640000000001</v>
      </c>
      <c r="N76" s="43"/>
      <c r="O76" s="43"/>
      <c r="P76" s="43"/>
      <c r="Q76" s="43"/>
      <c r="R76" s="43"/>
    </row>
    <row r="77" spans="1:18" ht="15.75">
      <c r="A77" s="90" t="s">
        <v>16</v>
      </c>
      <c r="B77" s="91" t="s">
        <v>147</v>
      </c>
      <c r="C77" s="105" t="s">
        <v>189</v>
      </c>
      <c r="D77" s="91" t="s">
        <v>18</v>
      </c>
      <c r="E77" s="93"/>
      <c r="F77" s="93">
        <v>817</v>
      </c>
      <c r="G77" s="94"/>
      <c r="H77" s="94" t="s">
        <v>14</v>
      </c>
      <c r="I77" s="94"/>
      <c r="J77" s="94" t="s">
        <v>14</v>
      </c>
      <c r="K77" s="94"/>
      <c r="L77" s="94"/>
      <c r="M77" s="94"/>
      <c r="N77" s="43"/>
      <c r="O77" s="43"/>
      <c r="P77" s="43"/>
      <c r="Q77" s="43"/>
      <c r="R77" s="43"/>
    </row>
    <row r="78" spans="1:18" ht="15.75">
      <c r="A78" s="90"/>
      <c r="B78" s="97"/>
      <c r="C78" s="97" t="s">
        <v>19</v>
      </c>
      <c r="D78" s="97" t="s">
        <v>20</v>
      </c>
      <c r="E78" s="97">
        <v>0.41</v>
      </c>
      <c r="F78" s="106">
        <f>E78*F77</f>
        <v>334.96999999999997</v>
      </c>
      <c r="G78" s="53"/>
      <c r="H78" s="53"/>
      <c r="I78" s="49">
        <v>9</v>
      </c>
      <c r="J78" s="61">
        <f>I78*F78</f>
        <v>3014.7299999999996</v>
      </c>
      <c r="K78" s="53"/>
      <c r="L78" s="53"/>
      <c r="M78" s="61">
        <f>J78</f>
        <v>3014.7299999999996</v>
      </c>
      <c r="N78" s="43"/>
      <c r="O78" s="43"/>
      <c r="P78" s="43"/>
      <c r="Q78" s="43"/>
      <c r="R78" s="43"/>
    </row>
    <row r="79" spans="1:18" ht="15.75">
      <c r="A79" s="90"/>
      <c r="B79" s="97"/>
      <c r="C79" s="97" t="s">
        <v>28</v>
      </c>
      <c r="D79" s="97" t="s">
        <v>22</v>
      </c>
      <c r="E79" s="97">
        <v>8.9999999999999993E-3</v>
      </c>
      <c r="F79" s="106">
        <f>E79*F77</f>
        <v>7.3529999999999998</v>
      </c>
      <c r="G79" s="94"/>
      <c r="H79" s="94"/>
      <c r="I79" s="94"/>
      <c r="J79" s="94"/>
      <c r="K79" s="94">
        <v>4</v>
      </c>
      <c r="L79" s="94">
        <f>K79*F79</f>
        <v>29.411999999999999</v>
      </c>
      <c r="M79" s="94">
        <f>L79</f>
        <v>29.411999999999999</v>
      </c>
      <c r="N79" s="43"/>
      <c r="O79" s="43"/>
      <c r="P79" s="43"/>
      <c r="Q79" s="43"/>
      <c r="R79" s="43"/>
    </row>
    <row r="80" spans="1:18" ht="15.75">
      <c r="A80" s="90"/>
      <c r="B80" s="107" t="s">
        <v>255</v>
      </c>
      <c r="C80" s="97" t="s">
        <v>171</v>
      </c>
      <c r="D80" s="97" t="s">
        <v>44</v>
      </c>
      <c r="E80" s="97">
        <v>0.63</v>
      </c>
      <c r="F80" s="106">
        <f>E80*F77</f>
        <v>514.71</v>
      </c>
      <c r="G80" s="94">
        <v>4.3</v>
      </c>
      <c r="H80" s="61">
        <f>G80*F80</f>
        <v>2213.2530000000002</v>
      </c>
      <c r="I80" s="53"/>
      <c r="J80" s="53"/>
      <c r="K80" s="53"/>
      <c r="L80" s="53"/>
      <c r="M80" s="61">
        <f>H80</f>
        <v>2213.2530000000002</v>
      </c>
      <c r="N80" s="43"/>
      <c r="O80" s="43"/>
      <c r="P80" s="43"/>
      <c r="Q80" s="43"/>
      <c r="R80" s="43"/>
    </row>
    <row r="81" spans="1:256" ht="15.75">
      <c r="A81" s="90"/>
      <c r="B81" s="108" t="s">
        <v>187</v>
      </c>
      <c r="C81" s="97" t="s">
        <v>48</v>
      </c>
      <c r="D81" s="97" t="s">
        <v>44</v>
      </c>
      <c r="E81" s="97">
        <v>0.51</v>
      </c>
      <c r="F81" s="106">
        <f>E81*F77</f>
        <v>416.67</v>
      </c>
      <c r="G81" s="94">
        <v>2</v>
      </c>
      <c r="H81" s="61">
        <f>G81*F81</f>
        <v>833.34</v>
      </c>
      <c r="I81" s="53"/>
      <c r="J81" s="53"/>
      <c r="K81" s="53"/>
      <c r="L81" s="53"/>
      <c r="M81" s="61">
        <f>H81</f>
        <v>833.34</v>
      </c>
      <c r="N81" s="43"/>
      <c r="O81" s="43"/>
      <c r="P81" s="43"/>
      <c r="Q81" s="43"/>
      <c r="R81" s="43"/>
    </row>
    <row r="82" spans="1:256" ht="15.75">
      <c r="A82" s="90"/>
      <c r="B82" s="97"/>
      <c r="C82" s="97" t="s">
        <v>47</v>
      </c>
      <c r="D82" s="97" t="s">
        <v>22</v>
      </c>
      <c r="E82" s="97">
        <v>7.0000000000000001E-3</v>
      </c>
      <c r="F82" s="106">
        <f>E82*F77</f>
        <v>5.7190000000000003</v>
      </c>
      <c r="G82" s="94">
        <v>4</v>
      </c>
      <c r="H82" s="61">
        <f>G82*F82</f>
        <v>22.876000000000001</v>
      </c>
      <c r="I82" s="53"/>
      <c r="J82" s="53"/>
      <c r="K82" s="53"/>
      <c r="L82" s="53"/>
      <c r="M82" s="61">
        <f>H82</f>
        <v>22.876000000000001</v>
      </c>
      <c r="N82" s="43"/>
      <c r="O82" s="43"/>
      <c r="P82" s="43"/>
      <c r="Q82" s="43"/>
      <c r="R82" s="43"/>
    </row>
    <row r="83" spans="1:256" s="95" customFormat="1" ht="15.75">
      <c r="A83" s="90" t="s">
        <v>141</v>
      </c>
      <c r="B83" s="91" t="s">
        <v>148</v>
      </c>
      <c r="C83" s="105" t="s">
        <v>149</v>
      </c>
      <c r="D83" s="91" t="s">
        <v>18</v>
      </c>
      <c r="E83" s="93"/>
      <c r="F83" s="93">
        <v>68</v>
      </c>
      <c r="G83" s="94"/>
      <c r="H83" s="94"/>
      <c r="I83" s="94"/>
      <c r="J83" s="94"/>
      <c r="K83" s="94" t="s">
        <v>14</v>
      </c>
      <c r="L83" s="94"/>
      <c r="M83" s="94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95" customFormat="1" ht="15.75">
      <c r="A84" s="90"/>
      <c r="B84" s="90"/>
      <c r="C84" s="96" t="s">
        <v>19</v>
      </c>
      <c r="D84" s="90" t="s">
        <v>20</v>
      </c>
      <c r="E84" s="97">
        <v>1.7</v>
      </c>
      <c r="F84" s="97">
        <f>E84*F83</f>
        <v>115.6</v>
      </c>
      <c r="G84" s="53"/>
      <c r="H84" s="53"/>
      <c r="I84" s="49">
        <v>9</v>
      </c>
      <c r="J84" s="61">
        <f>I84*F84</f>
        <v>1040.3999999999999</v>
      </c>
      <c r="K84" s="53"/>
      <c r="L84" s="53"/>
      <c r="M84" s="61">
        <f>J84</f>
        <v>1040.3999999999999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95" customFormat="1" ht="15.75">
      <c r="A85" s="90"/>
      <c r="B85" s="90"/>
      <c r="C85" s="96" t="s">
        <v>21</v>
      </c>
      <c r="D85" s="90" t="s">
        <v>22</v>
      </c>
      <c r="E85" s="97">
        <v>0.02</v>
      </c>
      <c r="F85" s="97">
        <f>E85*F83</f>
        <v>1.36</v>
      </c>
      <c r="G85" s="94"/>
      <c r="H85" s="94"/>
      <c r="I85" s="94"/>
      <c r="J85" s="94"/>
      <c r="K85" s="94">
        <v>4</v>
      </c>
      <c r="L85" s="94">
        <f>K85*F85</f>
        <v>5.44</v>
      </c>
      <c r="M85" s="94">
        <f>L85</f>
        <v>5.44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95" customFormat="1" ht="15.75">
      <c r="A86" s="90"/>
      <c r="B86" s="52" t="s">
        <v>256</v>
      </c>
      <c r="C86" s="96" t="s">
        <v>136</v>
      </c>
      <c r="D86" s="90" t="s">
        <v>25</v>
      </c>
      <c r="E86" s="97">
        <v>1.4999999999999999E-2</v>
      </c>
      <c r="F86" s="97">
        <f>E86*F83</f>
        <v>1.02</v>
      </c>
      <c r="G86" s="94">
        <v>102</v>
      </c>
      <c r="H86" s="61">
        <f>G86*F86</f>
        <v>104.04</v>
      </c>
      <c r="I86" s="53"/>
      <c r="J86" s="53"/>
      <c r="K86" s="53"/>
      <c r="L86" s="53"/>
      <c r="M86" s="61">
        <f>H86</f>
        <v>104.04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95" customFormat="1" ht="15.75">
      <c r="A87" s="90"/>
      <c r="B87" s="90" t="s">
        <v>257</v>
      </c>
      <c r="C87" s="96" t="s">
        <v>150</v>
      </c>
      <c r="D87" s="90" t="s">
        <v>18</v>
      </c>
      <c r="E87" s="97">
        <v>1.01</v>
      </c>
      <c r="F87" s="97">
        <f>E87*F83</f>
        <v>68.680000000000007</v>
      </c>
      <c r="G87" s="94">
        <v>25</v>
      </c>
      <c r="H87" s="61">
        <f>G87*F87</f>
        <v>1717.0000000000002</v>
      </c>
      <c r="I87" s="53"/>
      <c r="J87" s="53"/>
      <c r="K87" s="53"/>
      <c r="L87" s="53"/>
      <c r="M87" s="61">
        <f>H87</f>
        <v>1717.0000000000002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95" customFormat="1" ht="15.75">
      <c r="A88" s="90"/>
      <c r="B88" s="90" t="s">
        <v>258</v>
      </c>
      <c r="C88" s="96" t="s">
        <v>151</v>
      </c>
      <c r="D88" s="90" t="s">
        <v>44</v>
      </c>
      <c r="E88" s="97">
        <v>0.5</v>
      </c>
      <c r="F88" s="97">
        <f>E88*F83</f>
        <v>34</v>
      </c>
      <c r="G88" s="94">
        <v>4.7</v>
      </c>
      <c r="H88" s="61">
        <f>G88*F88</f>
        <v>159.80000000000001</v>
      </c>
      <c r="I88" s="53"/>
      <c r="J88" s="53"/>
      <c r="K88" s="53"/>
      <c r="L88" s="53"/>
      <c r="M88" s="61">
        <f>H88</f>
        <v>159.80000000000001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95" customFormat="1" ht="15.75">
      <c r="A89" s="90"/>
      <c r="B89" s="90"/>
      <c r="C89" s="96" t="s">
        <v>29</v>
      </c>
      <c r="D89" s="90" t="s">
        <v>22</v>
      </c>
      <c r="E89" s="97">
        <v>7.0000000000000001E-3</v>
      </c>
      <c r="F89" s="97">
        <f>E89*F83</f>
        <v>0.47600000000000003</v>
      </c>
      <c r="G89" s="94">
        <v>4</v>
      </c>
      <c r="H89" s="61">
        <f>G89*F89</f>
        <v>1.9040000000000001</v>
      </c>
      <c r="I89" s="53"/>
      <c r="J89" s="53"/>
      <c r="K89" s="53"/>
      <c r="L89" s="53"/>
      <c r="M89" s="61">
        <f>H89</f>
        <v>1.9040000000000001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19.5">
      <c r="A90" s="75"/>
      <c r="B90" s="53"/>
      <c r="C90" s="109" t="s">
        <v>292</v>
      </c>
      <c r="D90" s="53"/>
      <c r="E90" s="53"/>
      <c r="F90" s="53"/>
      <c r="G90" s="49"/>
      <c r="H90" s="61"/>
      <c r="I90" s="53"/>
      <c r="J90" s="53"/>
      <c r="K90" s="53"/>
      <c r="L90" s="53"/>
      <c r="M90" s="61"/>
      <c r="N90" s="43"/>
      <c r="O90" s="43"/>
      <c r="P90" s="43"/>
      <c r="Q90" s="43"/>
      <c r="R90" s="43"/>
      <c r="S90" s="43"/>
    </row>
    <row r="91" spans="1:256" s="95" customFormat="1" ht="30">
      <c r="A91" s="110" t="s">
        <v>15</v>
      </c>
      <c r="B91" s="111" t="s">
        <v>49</v>
      </c>
      <c r="C91" s="110" t="s">
        <v>286</v>
      </c>
      <c r="D91" s="112" t="s">
        <v>18</v>
      </c>
      <c r="E91" s="113"/>
      <c r="F91" s="113">
        <v>249.32</v>
      </c>
      <c r="G91" s="114"/>
      <c r="H91" s="114"/>
      <c r="I91" s="114"/>
      <c r="J91" s="114"/>
      <c r="K91" s="114"/>
      <c r="L91" s="114"/>
      <c r="M91" s="114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95" customFormat="1" ht="15.75">
      <c r="A92" s="110"/>
      <c r="B92" s="115" t="s">
        <v>14</v>
      </c>
      <c r="C92" s="116" t="s">
        <v>19</v>
      </c>
      <c r="D92" s="117" t="s">
        <v>20</v>
      </c>
      <c r="E92" s="118">
        <v>0.97</v>
      </c>
      <c r="F92" s="118">
        <f>E92*F91</f>
        <v>241.84039999999999</v>
      </c>
      <c r="G92" s="53"/>
      <c r="H92" s="53"/>
      <c r="I92" s="49">
        <v>7.2</v>
      </c>
      <c r="J92" s="61">
        <f>I92*F92</f>
        <v>1741.2508800000001</v>
      </c>
      <c r="K92" s="53"/>
      <c r="L92" s="53"/>
      <c r="M92" s="61">
        <f>J92</f>
        <v>1741.2508800000001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95" customFormat="1" ht="15.75">
      <c r="A93" s="110"/>
      <c r="B93" s="115" t="s">
        <v>246</v>
      </c>
      <c r="C93" s="116" t="s">
        <v>50</v>
      </c>
      <c r="D93" s="117" t="s">
        <v>51</v>
      </c>
      <c r="E93" s="118">
        <v>1.2999999999999999E-2</v>
      </c>
      <c r="F93" s="118">
        <f>E93*F91</f>
        <v>3.2411599999999998</v>
      </c>
      <c r="G93" s="114"/>
      <c r="H93" s="114"/>
      <c r="I93" s="114"/>
      <c r="J93" s="114"/>
      <c r="K93" s="114">
        <v>1.4</v>
      </c>
      <c r="L93" s="114">
        <f>K93*F93</f>
        <v>4.5376239999999992</v>
      </c>
      <c r="M93" s="114">
        <f>L93</f>
        <v>4.5376239999999992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95" customFormat="1" ht="15.75">
      <c r="A94" s="110"/>
      <c r="B94" s="115"/>
      <c r="C94" s="116" t="s">
        <v>21</v>
      </c>
      <c r="D94" s="117" t="s">
        <v>22</v>
      </c>
      <c r="E94" s="118">
        <v>2.52E-2</v>
      </c>
      <c r="F94" s="118">
        <f>E94*F91</f>
        <v>6.282864</v>
      </c>
      <c r="G94" s="114"/>
      <c r="H94" s="114"/>
      <c r="I94" s="114"/>
      <c r="J94" s="114"/>
      <c r="K94" s="114">
        <v>4</v>
      </c>
      <c r="L94" s="114">
        <f>K94*F94</f>
        <v>25.131456</v>
      </c>
      <c r="M94" s="114">
        <f>L94</f>
        <v>25.131456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95" customFormat="1" ht="15.75">
      <c r="A95" s="110"/>
      <c r="B95" s="115" t="s">
        <v>175</v>
      </c>
      <c r="C95" s="116" t="s">
        <v>174</v>
      </c>
      <c r="D95" s="117" t="s">
        <v>18</v>
      </c>
      <c r="E95" s="118">
        <v>1.1100000000000001</v>
      </c>
      <c r="F95" s="118">
        <f>E95*F91</f>
        <v>276.74520000000001</v>
      </c>
      <c r="G95" s="119">
        <v>6</v>
      </c>
      <c r="H95" s="61">
        <f t="shared" ref="H95:H106" si="0">G95*F95</f>
        <v>1660.4712</v>
      </c>
      <c r="I95" s="53"/>
      <c r="J95" s="53"/>
      <c r="K95" s="53"/>
      <c r="L95" s="53"/>
      <c r="M95" s="61">
        <f t="shared" ref="M95:M106" si="1">H95</f>
        <v>1660.4712</v>
      </c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95" customFormat="1" ht="15.75">
      <c r="A96" s="110"/>
      <c r="B96" s="115" t="s">
        <v>247</v>
      </c>
      <c r="C96" s="116" t="s">
        <v>52</v>
      </c>
      <c r="D96" s="117" t="s">
        <v>46</v>
      </c>
      <c r="E96" s="118">
        <v>3.68</v>
      </c>
      <c r="F96" s="118">
        <f>E96*F91</f>
        <v>917.49760000000003</v>
      </c>
      <c r="G96" s="120">
        <v>4.4999999999999998E-2</v>
      </c>
      <c r="H96" s="61">
        <f t="shared" si="0"/>
        <v>41.287391999999997</v>
      </c>
      <c r="I96" s="53"/>
      <c r="J96" s="53"/>
      <c r="K96" s="53"/>
      <c r="L96" s="53"/>
      <c r="M96" s="61">
        <f t="shared" si="1"/>
        <v>41.287391999999997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95" customFormat="1" ht="15.75">
      <c r="A97" s="110"/>
      <c r="B97" s="115" t="s">
        <v>247</v>
      </c>
      <c r="C97" s="116" t="s">
        <v>53</v>
      </c>
      <c r="D97" s="117" t="s">
        <v>46</v>
      </c>
      <c r="E97" s="118">
        <v>22.21</v>
      </c>
      <c r="F97" s="118">
        <f>E97*F91</f>
        <v>5537.3972000000003</v>
      </c>
      <c r="G97" s="120">
        <v>4.4999999999999998E-2</v>
      </c>
      <c r="H97" s="61">
        <f t="shared" si="0"/>
        <v>249.182874</v>
      </c>
      <c r="I97" s="53"/>
      <c r="J97" s="53"/>
      <c r="K97" s="53"/>
      <c r="L97" s="53"/>
      <c r="M97" s="61">
        <f t="shared" si="1"/>
        <v>249.182874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95" customFormat="1" ht="15.75">
      <c r="A98" s="110"/>
      <c r="B98" s="115" t="s">
        <v>282</v>
      </c>
      <c r="C98" s="116" t="s">
        <v>54</v>
      </c>
      <c r="D98" s="117" t="s">
        <v>46</v>
      </c>
      <c r="E98" s="118">
        <v>0.81</v>
      </c>
      <c r="F98" s="118">
        <f>E98*F91</f>
        <v>201.94920000000002</v>
      </c>
      <c r="G98" s="120">
        <v>9</v>
      </c>
      <c r="H98" s="61">
        <f>G98*F98</f>
        <v>1817.5428000000002</v>
      </c>
      <c r="I98" s="53"/>
      <c r="J98" s="53"/>
      <c r="K98" s="53"/>
      <c r="L98" s="53"/>
      <c r="M98" s="61">
        <f t="shared" si="1"/>
        <v>1817.5428000000002</v>
      </c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95" customFormat="1" ht="15.75">
      <c r="A99" s="110"/>
      <c r="B99" s="115" t="s">
        <v>281</v>
      </c>
      <c r="C99" s="116" t="s">
        <v>55</v>
      </c>
      <c r="D99" s="117" t="s">
        <v>46</v>
      </c>
      <c r="E99" s="118">
        <v>3.22</v>
      </c>
      <c r="F99" s="118">
        <f>E99*F91</f>
        <v>802.81040000000007</v>
      </c>
      <c r="G99" s="120">
        <v>0.11</v>
      </c>
      <c r="H99" s="61">
        <f t="shared" si="0"/>
        <v>88.309144000000003</v>
      </c>
      <c r="I99" s="53"/>
      <c r="J99" s="53"/>
      <c r="K99" s="53"/>
      <c r="L99" s="53"/>
      <c r="M99" s="61">
        <f t="shared" si="1"/>
        <v>88.309144000000003</v>
      </c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95" customFormat="1" ht="15.75">
      <c r="A100" s="110"/>
      <c r="B100" s="115" t="s">
        <v>184</v>
      </c>
      <c r="C100" s="116" t="s">
        <v>56</v>
      </c>
      <c r="D100" s="117" t="s">
        <v>34</v>
      </c>
      <c r="E100" s="118">
        <v>1.35</v>
      </c>
      <c r="F100" s="118">
        <f>E100*F91</f>
        <v>336.58199999999999</v>
      </c>
      <c r="G100" s="119">
        <v>0.12</v>
      </c>
      <c r="H100" s="61">
        <f t="shared" si="0"/>
        <v>40.38984</v>
      </c>
      <c r="I100" s="53"/>
      <c r="J100" s="53"/>
      <c r="K100" s="53"/>
      <c r="L100" s="53"/>
      <c r="M100" s="61">
        <f t="shared" si="1"/>
        <v>40.38984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95" customFormat="1" ht="15.75">
      <c r="A101" s="110"/>
      <c r="B101" s="115" t="s">
        <v>185</v>
      </c>
      <c r="C101" s="116" t="s">
        <v>57</v>
      </c>
      <c r="D101" s="117" t="s">
        <v>34</v>
      </c>
      <c r="E101" s="118">
        <v>1.36</v>
      </c>
      <c r="F101" s="118">
        <f>E101*F91</f>
        <v>339.0752</v>
      </c>
      <c r="G101" s="119">
        <v>3</v>
      </c>
      <c r="H101" s="61">
        <f t="shared" si="0"/>
        <v>1017.2256</v>
      </c>
      <c r="I101" s="53"/>
      <c r="J101" s="53"/>
      <c r="K101" s="53"/>
      <c r="L101" s="53"/>
      <c r="M101" s="61">
        <f t="shared" si="1"/>
        <v>1017.2256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s="95" customFormat="1" ht="15.75">
      <c r="A102" s="110"/>
      <c r="B102" s="115" t="s">
        <v>248</v>
      </c>
      <c r="C102" s="116" t="s">
        <v>58</v>
      </c>
      <c r="D102" s="117" t="s">
        <v>34</v>
      </c>
      <c r="E102" s="118">
        <v>3.06</v>
      </c>
      <c r="F102" s="118">
        <f>E102*F91</f>
        <v>762.91920000000005</v>
      </c>
      <c r="G102" s="119">
        <v>3.1</v>
      </c>
      <c r="H102" s="61">
        <f t="shared" si="0"/>
        <v>2365.04952</v>
      </c>
      <c r="I102" s="53"/>
      <c r="J102" s="53"/>
      <c r="K102" s="53"/>
      <c r="L102" s="53"/>
      <c r="M102" s="61">
        <f t="shared" si="1"/>
        <v>2365.04952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s="95" customFormat="1" ht="15.75">
      <c r="A103" s="110"/>
      <c r="B103" s="115" t="s">
        <v>249</v>
      </c>
      <c r="C103" s="116" t="s">
        <v>59</v>
      </c>
      <c r="D103" s="117" t="s">
        <v>46</v>
      </c>
      <c r="E103" s="118">
        <v>0.85</v>
      </c>
      <c r="F103" s="118">
        <f>E103*F91</f>
        <v>211.922</v>
      </c>
      <c r="G103" s="119">
        <v>0.51</v>
      </c>
      <c r="H103" s="61">
        <f t="shared" si="0"/>
        <v>108.08022</v>
      </c>
      <c r="I103" s="53"/>
      <c r="J103" s="53"/>
      <c r="K103" s="53"/>
      <c r="L103" s="53"/>
      <c r="M103" s="61">
        <f t="shared" si="1"/>
        <v>108.08022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95" customFormat="1" ht="15.75">
      <c r="A104" s="110"/>
      <c r="B104" s="115" t="s">
        <v>251</v>
      </c>
      <c r="C104" s="116" t="s">
        <v>60</v>
      </c>
      <c r="D104" s="117" t="s">
        <v>46</v>
      </c>
      <c r="E104" s="118">
        <v>0.57999999999999996</v>
      </c>
      <c r="F104" s="118">
        <f>E104*F91</f>
        <v>144.60559999999998</v>
      </c>
      <c r="G104" s="119">
        <v>0.85</v>
      </c>
      <c r="H104" s="61">
        <f t="shared" si="0"/>
        <v>122.91475999999999</v>
      </c>
      <c r="I104" s="53"/>
      <c r="J104" s="53"/>
      <c r="K104" s="53"/>
      <c r="L104" s="53"/>
      <c r="M104" s="61">
        <f t="shared" si="1"/>
        <v>122.91475999999999</v>
      </c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95" customFormat="1" ht="15.75">
      <c r="A105" s="110"/>
      <c r="B105" s="115" t="s">
        <v>250</v>
      </c>
      <c r="C105" s="116" t="s">
        <v>61</v>
      </c>
      <c r="D105" s="117" t="s">
        <v>46</v>
      </c>
      <c r="E105" s="118">
        <v>0.85</v>
      </c>
      <c r="F105" s="118">
        <f>E105*F91</f>
        <v>211.922</v>
      </c>
      <c r="G105" s="119">
        <v>0.85</v>
      </c>
      <c r="H105" s="61">
        <f t="shared" si="0"/>
        <v>180.1337</v>
      </c>
      <c r="I105" s="53"/>
      <c r="J105" s="53"/>
      <c r="K105" s="53"/>
      <c r="L105" s="53"/>
      <c r="M105" s="61">
        <f t="shared" si="1"/>
        <v>180.1337</v>
      </c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95" customFormat="1" ht="15.75">
      <c r="A106" s="110"/>
      <c r="B106" s="115" t="s">
        <v>253</v>
      </c>
      <c r="C106" s="116" t="s">
        <v>62</v>
      </c>
      <c r="D106" s="117" t="s">
        <v>46</v>
      </c>
      <c r="E106" s="118">
        <v>0.81</v>
      </c>
      <c r="F106" s="118">
        <f>E106*F91</f>
        <v>201.94920000000002</v>
      </c>
      <c r="G106" s="119">
        <v>2</v>
      </c>
      <c r="H106" s="61">
        <f t="shared" si="0"/>
        <v>403.89840000000004</v>
      </c>
      <c r="I106" s="53"/>
      <c r="J106" s="53"/>
      <c r="K106" s="53"/>
      <c r="L106" s="53"/>
      <c r="M106" s="61">
        <f t="shared" si="1"/>
        <v>403.89840000000004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30">
      <c r="A107" s="71" t="s">
        <v>23</v>
      </c>
      <c r="B107" s="72" t="s">
        <v>179</v>
      </c>
      <c r="C107" s="72" t="s">
        <v>183</v>
      </c>
      <c r="D107" s="63" t="s">
        <v>18</v>
      </c>
      <c r="E107" s="66"/>
      <c r="F107" s="66">
        <v>95.74</v>
      </c>
      <c r="G107" s="67"/>
      <c r="H107" s="67"/>
      <c r="I107" s="67"/>
      <c r="J107" s="67" t="s">
        <v>14</v>
      </c>
      <c r="K107" s="67"/>
      <c r="L107" s="67"/>
      <c r="M107" s="67"/>
      <c r="N107" s="43"/>
      <c r="O107" s="43"/>
      <c r="P107" s="43"/>
      <c r="Q107" s="43"/>
      <c r="R107" s="43"/>
    </row>
    <row r="108" spans="1:256">
      <c r="A108" s="68"/>
      <c r="B108" s="69"/>
      <c r="C108" s="70" t="s">
        <v>68</v>
      </c>
      <c r="D108" s="69" t="s">
        <v>20</v>
      </c>
      <c r="E108" s="121">
        <f>2.61+0.98</f>
        <v>3.59</v>
      </c>
      <c r="F108" s="65">
        <f>E108*F107</f>
        <v>343.70659999999998</v>
      </c>
      <c r="G108" s="67"/>
      <c r="H108" s="67"/>
      <c r="I108" s="49">
        <v>7.2</v>
      </c>
      <c r="J108" s="67">
        <f>I108*F108</f>
        <v>2474.6875199999999</v>
      </c>
      <c r="K108" s="67"/>
      <c r="L108" s="67"/>
      <c r="M108" s="67">
        <f>J108</f>
        <v>2474.6875199999999</v>
      </c>
      <c r="N108" s="43"/>
      <c r="O108" s="43"/>
      <c r="P108" s="43"/>
      <c r="Q108" s="43"/>
      <c r="R108" s="43"/>
    </row>
    <row r="109" spans="1:256">
      <c r="A109" s="68"/>
      <c r="B109" s="69"/>
      <c r="C109" s="70" t="s">
        <v>69</v>
      </c>
      <c r="D109" s="69" t="s">
        <v>22</v>
      </c>
      <c r="E109" s="121">
        <f>0.035+0.0024</f>
        <v>3.7400000000000003E-2</v>
      </c>
      <c r="F109" s="65">
        <f>E109*F107</f>
        <v>3.580676</v>
      </c>
      <c r="G109" s="67"/>
      <c r="H109" s="67"/>
      <c r="I109" s="67"/>
      <c r="J109" s="67"/>
      <c r="K109" s="67">
        <v>4</v>
      </c>
      <c r="L109" s="67">
        <f>K109*F109</f>
        <v>14.322704</v>
      </c>
      <c r="M109" s="67">
        <f>L109</f>
        <v>14.322704</v>
      </c>
      <c r="N109" s="43"/>
      <c r="O109" s="43"/>
      <c r="P109" s="43"/>
      <c r="Q109" s="43"/>
      <c r="R109" s="43"/>
    </row>
    <row r="110" spans="1:256">
      <c r="A110" s="68"/>
      <c r="B110" s="115" t="s">
        <v>252</v>
      </c>
      <c r="C110" s="70" t="s">
        <v>186</v>
      </c>
      <c r="D110" s="69" t="s">
        <v>18</v>
      </c>
      <c r="E110" s="65">
        <v>1.03</v>
      </c>
      <c r="F110" s="65">
        <f>E110*F107</f>
        <v>98.612200000000001</v>
      </c>
      <c r="G110" s="67">
        <v>21</v>
      </c>
      <c r="H110" s="67">
        <f>G110*F110</f>
        <v>2070.8562000000002</v>
      </c>
      <c r="I110" s="67"/>
      <c r="J110" s="67"/>
      <c r="K110" s="67"/>
      <c r="L110" s="67"/>
      <c r="M110" s="67">
        <f>H110</f>
        <v>2070.8562000000002</v>
      </c>
      <c r="N110" s="43"/>
      <c r="O110" s="43"/>
      <c r="P110" s="43"/>
      <c r="Q110" s="43"/>
      <c r="R110" s="43"/>
    </row>
    <row r="111" spans="1:256">
      <c r="A111" s="68"/>
      <c r="B111" s="69"/>
      <c r="C111" s="70" t="s">
        <v>182</v>
      </c>
      <c r="D111" s="69" t="s">
        <v>22</v>
      </c>
      <c r="E111" s="65">
        <v>0.4</v>
      </c>
      <c r="F111" s="65">
        <f>E111*F107</f>
        <v>38.295999999999999</v>
      </c>
      <c r="G111" s="67">
        <v>4</v>
      </c>
      <c r="H111" s="67">
        <f>G111*F111</f>
        <v>153.184</v>
      </c>
      <c r="I111" s="67"/>
      <c r="J111" s="67"/>
      <c r="K111" s="67"/>
      <c r="L111" s="67"/>
      <c r="M111" s="67">
        <f>H111</f>
        <v>153.184</v>
      </c>
      <c r="N111" s="43"/>
      <c r="O111" s="43"/>
      <c r="P111" s="43"/>
      <c r="Q111" s="43"/>
      <c r="R111" s="43"/>
    </row>
    <row r="112" spans="1:256" ht="30">
      <c r="A112" s="71" t="s">
        <v>24</v>
      </c>
      <c r="B112" s="72" t="s">
        <v>179</v>
      </c>
      <c r="C112" s="72" t="s">
        <v>180</v>
      </c>
      <c r="D112" s="63" t="s">
        <v>18</v>
      </c>
      <c r="E112" s="66"/>
      <c r="F112" s="66">
        <v>3.71</v>
      </c>
      <c r="G112" s="67"/>
      <c r="H112" s="67"/>
      <c r="I112" s="67"/>
      <c r="J112" s="67" t="s">
        <v>14</v>
      </c>
      <c r="K112" s="67"/>
      <c r="L112" s="67"/>
      <c r="M112" s="67"/>
      <c r="N112" s="43"/>
      <c r="O112" s="43"/>
      <c r="P112" s="43"/>
      <c r="Q112" s="43"/>
      <c r="R112" s="43"/>
    </row>
    <row r="113" spans="1:256">
      <c r="A113" s="68"/>
      <c r="B113" s="69"/>
      <c r="C113" s="70" t="s">
        <v>68</v>
      </c>
      <c r="D113" s="69" t="s">
        <v>20</v>
      </c>
      <c r="E113" s="121">
        <f>2.61+0.98</f>
        <v>3.59</v>
      </c>
      <c r="F113" s="65">
        <f>E113*F112</f>
        <v>13.318899999999999</v>
      </c>
      <c r="G113" s="67"/>
      <c r="H113" s="67"/>
      <c r="I113" s="49">
        <v>7.2</v>
      </c>
      <c r="J113" s="67">
        <f>I113*F113</f>
        <v>95.896079999999998</v>
      </c>
      <c r="K113" s="67"/>
      <c r="L113" s="67"/>
      <c r="M113" s="67">
        <f>J113</f>
        <v>95.896079999999998</v>
      </c>
      <c r="N113" s="43"/>
      <c r="O113" s="43"/>
      <c r="P113" s="43"/>
      <c r="Q113" s="43"/>
      <c r="R113" s="43"/>
    </row>
    <row r="114" spans="1:256">
      <c r="A114" s="68"/>
      <c r="B114" s="69"/>
      <c r="C114" s="70" t="s">
        <v>69</v>
      </c>
      <c r="D114" s="69" t="s">
        <v>22</v>
      </c>
      <c r="E114" s="121">
        <f>0.035+0.0024</f>
        <v>3.7400000000000003E-2</v>
      </c>
      <c r="F114" s="65">
        <f>E114*F112</f>
        <v>0.13875400000000002</v>
      </c>
      <c r="G114" s="67"/>
      <c r="H114" s="67"/>
      <c r="I114" s="67"/>
      <c r="J114" s="67"/>
      <c r="K114" s="67">
        <v>4</v>
      </c>
      <c r="L114" s="67">
        <f>K114*F114</f>
        <v>0.55501600000000006</v>
      </c>
      <c r="M114" s="67">
        <f>L114</f>
        <v>0.55501600000000006</v>
      </c>
      <c r="N114" s="43"/>
      <c r="O114" s="43"/>
      <c r="P114" s="43"/>
      <c r="Q114" s="43"/>
      <c r="R114" s="43"/>
    </row>
    <row r="115" spans="1:256">
      <c r="A115" s="68"/>
      <c r="B115" s="69" t="s">
        <v>35</v>
      </c>
      <c r="C115" s="70" t="s">
        <v>181</v>
      </c>
      <c r="D115" s="69" t="s">
        <v>18</v>
      </c>
      <c r="E115" s="65">
        <v>1.03</v>
      </c>
      <c r="F115" s="65">
        <f>E115*F112</f>
        <v>3.8212999999999999</v>
      </c>
      <c r="G115" s="67">
        <v>18</v>
      </c>
      <c r="H115" s="67">
        <f>G115*F115</f>
        <v>68.7834</v>
      </c>
      <c r="I115" s="67"/>
      <c r="J115" s="67"/>
      <c r="K115" s="67"/>
      <c r="L115" s="67"/>
      <c r="M115" s="67">
        <f>H115</f>
        <v>68.7834</v>
      </c>
      <c r="N115" s="43"/>
      <c r="O115" s="43"/>
      <c r="P115" s="43"/>
      <c r="Q115" s="43"/>
      <c r="R115" s="43"/>
    </row>
    <row r="116" spans="1:256">
      <c r="A116" s="68"/>
      <c r="B116" s="69"/>
      <c r="C116" s="70" t="s">
        <v>182</v>
      </c>
      <c r="D116" s="69" t="s">
        <v>22</v>
      </c>
      <c r="E116" s="65">
        <v>0.4</v>
      </c>
      <c r="F116" s="65">
        <f>E116*F112</f>
        <v>1.484</v>
      </c>
      <c r="G116" s="67">
        <v>4</v>
      </c>
      <c r="H116" s="67">
        <f>G116*F116</f>
        <v>5.9359999999999999</v>
      </c>
      <c r="I116" s="67"/>
      <c r="J116" s="67"/>
      <c r="K116" s="67"/>
      <c r="L116" s="67"/>
      <c r="M116" s="67">
        <f>H116</f>
        <v>5.9359999999999999</v>
      </c>
      <c r="N116" s="43"/>
      <c r="O116" s="43"/>
      <c r="P116" s="43"/>
      <c r="Q116" s="43"/>
      <c r="R116" s="43"/>
    </row>
    <row r="117" spans="1:256" s="95" customFormat="1" ht="45">
      <c r="A117" s="122" t="s">
        <v>26</v>
      </c>
      <c r="B117" s="123" t="s">
        <v>63</v>
      </c>
      <c r="C117" s="72" t="s">
        <v>303</v>
      </c>
      <c r="D117" s="124" t="s">
        <v>18</v>
      </c>
      <c r="E117" s="125"/>
      <c r="F117" s="125">
        <v>249.32</v>
      </c>
      <c r="G117" s="126"/>
      <c r="H117" s="126"/>
      <c r="I117" s="126"/>
      <c r="J117" s="126"/>
      <c r="K117" s="126"/>
      <c r="L117" s="126"/>
      <c r="M117" s="126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s="95" customFormat="1" ht="15.75">
      <c r="A118" s="127"/>
      <c r="B118" s="128"/>
      <c r="C118" s="129" t="s">
        <v>64</v>
      </c>
      <c r="D118" s="127" t="s">
        <v>20</v>
      </c>
      <c r="E118" s="130">
        <v>0.51600000000000001</v>
      </c>
      <c r="F118" s="130">
        <f>E118*F117</f>
        <v>128.64912000000001</v>
      </c>
      <c r="G118" s="65"/>
      <c r="H118" s="65"/>
      <c r="I118" s="67">
        <v>9</v>
      </c>
      <c r="J118" s="74">
        <f>I118*F118</f>
        <v>1157.8420800000001</v>
      </c>
      <c r="K118" s="65"/>
      <c r="L118" s="65"/>
      <c r="M118" s="74">
        <f>J118</f>
        <v>1157.8420800000001</v>
      </c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s="95" customFormat="1" ht="15.75">
      <c r="A119" s="127"/>
      <c r="B119" s="128"/>
      <c r="C119" s="129" t="s">
        <v>21</v>
      </c>
      <c r="D119" s="127" t="s">
        <v>22</v>
      </c>
      <c r="E119" s="130">
        <v>0.01</v>
      </c>
      <c r="F119" s="130">
        <f>E119*F117</f>
        <v>2.4931999999999999</v>
      </c>
      <c r="G119" s="126"/>
      <c r="H119" s="126"/>
      <c r="I119" s="126"/>
      <c r="J119" s="126"/>
      <c r="K119" s="126">
        <v>4</v>
      </c>
      <c r="L119" s="126">
        <f>K119*F119</f>
        <v>9.9727999999999994</v>
      </c>
      <c r="M119" s="126">
        <f>L119</f>
        <v>9.9727999999999994</v>
      </c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s="95" customFormat="1" ht="15.75">
      <c r="A120" s="127"/>
      <c r="B120" s="131" t="s">
        <v>254</v>
      </c>
      <c r="C120" s="130" t="s">
        <v>48</v>
      </c>
      <c r="D120" s="127" t="s">
        <v>44</v>
      </c>
      <c r="E120" s="130">
        <v>0.55000000000000004</v>
      </c>
      <c r="F120" s="130">
        <f>E120*F117</f>
        <v>137.126</v>
      </c>
      <c r="G120" s="126">
        <v>0.75</v>
      </c>
      <c r="H120" s="74">
        <f>G120*F120</f>
        <v>102.84450000000001</v>
      </c>
      <c r="I120" s="65"/>
      <c r="J120" s="65"/>
      <c r="K120" s="65"/>
      <c r="L120" s="65"/>
      <c r="M120" s="74">
        <f>H120</f>
        <v>102.84450000000001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s="95" customFormat="1" ht="15.75">
      <c r="A121" s="127"/>
      <c r="B121" s="132" t="s">
        <v>304</v>
      </c>
      <c r="C121" s="129" t="s">
        <v>142</v>
      </c>
      <c r="D121" s="127" t="s">
        <v>44</v>
      </c>
      <c r="E121" s="130">
        <v>0.63</v>
      </c>
      <c r="F121" s="130">
        <f>E121*F117</f>
        <v>157.07159999999999</v>
      </c>
      <c r="G121" s="126">
        <v>9.4</v>
      </c>
      <c r="H121" s="74">
        <f>G121*F121</f>
        <v>1476.4730399999999</v>
      </c>
      <c r="I121" s="65"/>
      <c r="J121" s="65"/>
      <c r="K121" s="65"/>
      <c r="L121" s="65"/>
      <c r="M121" s="74">
        <f>H121</f>
        <v>1476.4730399999999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s="95" customFormat="1" ht="15.75">
      <c r="A122" s="127"/>
      <c r="B122" s="128"/>
      <c r="C122" s="129" t="s">
        <v>29</v>
      </c>
      <c r="D122" s="127" t="s">
        <v>22</v>
      </c>
      <c r="E122" s="130">
        <v>7.0000000000000001E-3</v>
      </c>
      <c r="F122" s="130">
        <f>E122*F117</f>
        <v>1.7452399999999999</v>
      </c>
      <c r="G122" s="126">
        <v>4</v>
      </c>
      <c r="H122" s="74">
        <f>G122*F122</f>
        <v>6.9809599999999996</v>
      </c>
      <c r="I122" s="65"/>
      <c r="J122" s="65"/>
      <c r="K122" s="65"/>
      <c r="L122" s="65"/>
      <c r="M122" s="74">
        <f>H122</f>
        <v>6.9809599999999996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19.5">
      <c r="A123" s="75"/>
      <c r="B123" s="53"/>
      <c r="C123" s="109" t="s">
        <v>129</v>
      </c>
      <c r="D123" s="53"/>
      <c r="E123" s="53"/>
      <c r="F123" s="53"/>
      <c r="G123" s="49"/>
      <c r="H123" s="61"/>
      <c r="I123" s="53"/>
      <c r="J123" s="53"/>
      <c r="K123" s="53"/>
      <c r="L123" s="53"/>
      <c r="M123" s="61"/>
      <c r="N123" s="43"/>
      <c r="O123" s="43"/>
      <c r="P123" s="43"/>
      <c r="Q123" s="43"/>
      <c r="R123" s="43"/>
      <c r="S123" s="43"/>
    </row>
    <row r="124" spans="1:256" s="95" customFormat="1">
      <c r="A124" s="133">
        <v>1</v>
      </c>
      <c r="B124" s="134" t="s">
        <v>130</v>
      </c>
      <c r="C124" s="135" t="s">
        <v>143</v>
      </c>
      <c r="D124" s="134" t="s">
        <v>18</v>
      </c>
      <c r="E124" s="136"/>
      <c r="F124" s="137">
        <v>23.596</v>
      </c>
      <c r="G124" s="136"/>
      <c r="H124" s="138"/>
      <c r="I124" s="138"/>
      <c r="J124" s="138"/>
      <c r="K124" s="138"/>
      <c r="L124" s="138"/>
      <c r="M124" s="139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</row>
    <row r="125" spans="1:256" s="95" customFormat="1">
      <c r="A125" s="140" t="s">
        <v>14</v>
      </c>
      <c r="B125" s="136"/>
      <c r="C125" s="136" t="s">
        <v>65</v>
      </c>
      <c r="D125" s="136" t="s">
        <v>20</v>
      </c>
      <c r="E125" s="136">
        <v>1.45</v>
      </c>
      <c r="F125" s="141">
        <f>F124*E125</f>
        <v>34.214199999999998</v>
      </c>
      <c r="G125" s="136"/>
      <c r="H125" s="142"/>
      <c r="I125" s="49">
        <v>9</v>
      </c>
      <c r="J125" s="143">
        <f>I125*F125</f>
        <v>307.92779999999999</v>
      </c>
      <c r="K125" s="143"/>
      <c r="L125" s="143"/>
      <c r="M125" s="143">
        <f>J125</f>
        <v>307.92779999999999</v>
      </c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</row>
    <row r="126" spans="1:256" s="95" customFormat="1">
      <c r="A126" s="140" t="s">
        <v>14</v>
      </c>
      <c r="B126" s="136"/>
      <c r="C126" s="136" t="s">
        <v>28</v>
      </c>
      <c r="D126" s="136" t="s">
        <v>22</v>
      </c>
      <c r="E126" s="136">
        <v>0.65</v>
      </c>
      <c r="F126" s="141">
        <f>F124*E126</f>
        <v>15.337400000000001</v>
      </c>
      <c r="G126" s="136"/>
      <c r="H126" s="142"/>
      <c r="I126" s="142"/>
      <c r="J126" s="142"/>
      <c r="K126" s="142">
        <v>4</v>
      </c>
      <c r="L126" s="143">
        <f>K126*F126</f>
        <v>61.349600000000002</v>
      </c>
      <c r="M126" s="143">
        <f>L126</f>
        <v>61.349600000000002</v>
      </c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</row>
    <row r="127" spans="1:256" s="95" customFormat="1" ht="30">
      <c r="A127" s="140" t="s">
        <v>14</v>
      </c>
      <c r="B127" s="132" t="s">
        <v>306</v>
      </c>
      <c r="C127" s="144" t="s">
        <v>239</v>
      </c>
      <c r="D127" s="140" t="s">
        <v>18</v>
      </c>
      <c r="E127" s="140">
        <v>1</v>
      </c>
      <c r="F127" s="145">
        <f>F124*E127</f>
        <v>23.596</v>
      </c>
      <c r="G127" s="140">
        <v>190</v>
      </c>
      <c r="H127" s="142">
        <f>G127*F127</f>
        <v>4483.24</v>
      </c>
      <c r="I127" s="142"/>
      <c r="J127" s="142"/>
      <c r="K127" s="142"/>
      <c r="L127" s="142"/>
      <c r="M127" s="142">
        <f>H127</f>
        <v>4483.24</v>
      </c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</row>
    <row r="128" spans="1:256" s="95" customFormat="1">
      <c r="A128" s="140" t="s">
        <v>14</v>
      </c>
      <c r="B128" s="140"/>
      <c r="C128" s="140" t="s">
        <v>29</v>
      </c>
      <c r="D128" s="140" t="s">
        <v>22</v>
      </c>
      <c r="E128" s="140">
        <v>0.65600000000000003</v>
      </c>
      <c r="F128" s="145">
        <f>F124*E128</f>
        <v>15.478976000000001</v>
      </c>
      <c r="G128" s="140">
        <v>4</v>
      </c>
      <c r="H128" s="146">
        <f>G128*F128</f>
        <v>61.915904000000005</v>
      </c>
      <c r="I128" s="146"/>
      <c r="J128" s="146"/>
      <c r="K128" s="146"/>
      <c r="L128" s="146"/>
      <c r="M128" s="143">
        <f>H128</f>
        <v>61.915904000000005</v>
      </c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</row>
    <row r="129" spans="1:256" s="95" customFormat="1" ht="30">
      <c r="A129" s="133">
        <v>2</v>
      </c>
      <c r="B129" s="134" t="s">
        <v>130</v>
      </c>
      <c r="C129" s="147" t="s">
        <v>305</v>
      </c>
      <c r="D129" s="134" t="s">
        <v>18</v>
      </c>
      <c r="E129" s="136"/>
      <c r="F129" s="137">
        <v>7.14</v>
      </c>
      <c r="G129" s="136"/>
      <c r="H129" s="138"/>
      <c r="I129" s="138"/>
      <c r="J129" s="138"/>
      <c r="K129" s="138"/>
      <c r="L129" s="138"/>
      <c r="M129" s="139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</row>
    <row r="130" spans="1:256" s="95" customFormat="1">
      <c r="A130" s="140" t="s">
        <v>14</v>
      </c>
      <c r="B130" s="136"/>
      <c r="C130" s="136" t="s">
        <v>65</v>
      </c>
      <c r="D130" s="136" t="s">
        <v>20</v>
      </c>
      <c r="E130" s="136">
        <v>1.45</v>
      </c>
      <c r="F130" s="141">
        <f>F129*E130</f>
        <v>10.353</v>
      </c>
      <c r="G130" s="136"/>
      <c r="H130" s="142"/>
      <c r="I130" s="49">
        <v>9</v>
      </c>
      <c r="J130" s="143">
        <f>I130*F130</f>
        <v>93.176999999999992</v>
      </c>
      <c r="K130" s="143"/>
      <c r="L130" s="143"/>
      <c r="M130" s="143">
        <f>J130</f>
        <v>93.176999999999992</v>
      </c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</row>
    <row r="131" spans="1:256" s="95" customFormat="1">
      <c r="A131" s="140" t="s">
        <v>14</v>
      </c>
      <c r="B131" s="136"/>
      <c r="C131" s="136" t="s">
        <v>28</v>
      </c>
      <c r="D131" s="136" t="s">
        <v>22</v>
      </c>
      <c r="E131" s="136">
        <v>0.65</v>
      </c>
      <c r="F131" s="141">
        <f>F129*E131</f>
        <v>4.641</v>
      </c>
      <c r="G131" s="136"/>
      <c r="H131" s="142"/>
      <c r="I131" s="142"/>
      <c r="J131" s="142"/>
      <c r="K131" s="142">
        <v>4</v>
      </c>
      <c r="L131" s="143">
        <f>K131*F131</f>
        <v>18.564</v>
      </c>
      <c r="M131" s="143">
        <f>L131</f>
        <v>18.564</v>
      </c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</row>
    <row r="132" spans="1:256" s="95" customFormat="1">
      <c r="A132" s="140" t="s">
        <v>14</v>
      </c>
      <c r="B132" s="53" t="s">
        <v>308</v>
      </c>
      <c r="C132" s="144" t="s">
        <v>307</v>
      </c>
      <c r="D132" s="140" t="s">
        <v>18</v>
      </c>
      <c r="E132" s="140">
        <v>1</v>
      </c>
      <c r="F132" s="145">
        <f>F129*E132</f>
        <v>7.14</v>
      </c>
      <c r="G132" s="140">
        <v>200</v>
      </c>
      <c r="H132" s="142">
        <f>G132*F132</f>
        <v>1428</v>
      </c>
      <c r="I132" s="142"/>
      <c r="J132" s="142"/>
      <c r="K132" s="142"/>
      <c r="L132" s="142"/>
      <c r="M132" s="142">
        <f>H132</f>
        <v>1428</v>
      </c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</row>
    <row r="133" spans="1:256" s="95" customFormat="1">
      <c r="A133" s="140" t="s">
        <v>14</v>
      </c>
      <c r="B133" s="140"/>
      <c r="C133" s="140" t="s">
        <v>29</v>
      </c>
      <c r="D133" s="140" t="s">
        <v>22</v>
      </c>
      <c r="E133" s="140">
        <v>0.65600000000000003</v>
      </c>
      <c r="F133" s="145">
        <f>F129*E133</f>
        <v>4.68384</v>
      </c>
      <c r="G133" s="140">
        <v>4</v>
      </c>
      <c r="H133" s="146">
        <f>G133*F133</f>
        <v>18.73536</v>
      </c>
      <c r="I133" s="146"/>
      <c r="J133" s="146"/>
      <c r="K133" s="146"/>
      <c r="L133" s="146"/>
      <c r="M133" s="143">
        <f>H133</f>
        <v>18.73536</v>
      </c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</row>
    <row r="134" spans="1:256" s="95" customFormat="1">
      <c r="A134" s="133">
        <v>3</v>
      </c>
      <c r="B134" s="148" t="s">
        <v>309</v>
      </c>
      <c r="C134" s="149" t="s">
        <v>317</v>
      </c>
      <c r="D134" s="134" t="s">
        <v>18</v>
      </c>
      <c r="E134" s="149"/>
      <c r="F134" s="137">
        <v>3.5510000000000002</v>
      </c>
      <c r="G134" s="136"/>
      <c r="H134" s="138"/>
      <c r="I134" s="138"/>
      <c r="J134" s="138"/>
      <c r="K134" s="138"/>
      <c r="L134" s="138"/>
      <c r="M134" s="139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</row>
    <row r="135" spans="1:256" s="95" customFormat="1">
      <c r="A135" s="140" t="s">
        <v>14</v>
      </c>
      <c r="B135" s="150"/>
      <c r="C135" s="151" t="s">
        <v>310</v>
      </c>
      <c r="D135" s="151" t="s">
        <v>311</v>
      </c>
      <c r="E135" s="151">
        <v>2.72</v>
      </c>
      <c r="F135" s="141">
        <f>F134*E135</f>
        <v>9.6587200000000006</v>
      </c>
      <c r="G135" s="136"/>
      <c r="H135" s="142"/>
      <c r="I135" s="49">
        <v>9</v>
      </c>
      <c r="J135" s="143">
        <f>I135*F135</f>
        <v>86.928480000000008</v>
      </c>
      <c r="K135" s="143"/>
      <c r="L135" s="143"/>
      <c r="M135" s="143">
        <f>J135</f>
        <v>86.928480000000008</v>
      </c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</row>
    <row r="136" spans="1:256" s="95" customFormat="1" ht="28.5">
      <c r="A136" s="140" t="s">
        <v>14</v>
      </c>
      <c r="B136" s="53" t="s">
        <v>320</v>
      </c>
      <c r="C136" s="152" t="s">
        <v>312</v>
      </c>
      <c r="D136" s="151" t="s">
        <v>313</v>
      </c>
      <c r="E136" s="152">
        <v>2.4E-2</v>
      </c>
      <c r="F136" s="141">
        <f>F134*E136</f>
        <v>8.5224000000000008E-2</v>
      </c>
      <c r="G136" s="136"/>
      <c r="H136" s="142"/>
      <c r="I136" s="142"/>
      <c r="J136" s="142"/>
      <c r="K136" s="142">
        <v>26.16</v>
      </c>
      <c r="L136" s="143">
        <f>K136*F136</f>
        <v>2.2294598400000001</v>
      </c>
      <c r="M136" s="143">
        <f>L136</f>
        <v>2.2294598400000001</v>
      </c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</row>
    <row r="137" spans="1:256" s="95" customFormat="1" ht="28.5">
      <c r="A137" s="140" t="s">
        <v>14</v>
      </c>
      <c r="B137" s="53" t="s">
        <v>321</v>
      </c>
      <c r="C137" s="152" t="s">
        <v>314</v>
      </c>
      <c r="D137" s="151" t="s">
        <v>313</v>
      </c>
      <c r="E137" s="152">
        <v>0.628</v>
      </c>
      <c r="F137" s="145">
        <f>F134*E137</f>
        <v>2.2300279999999999</v>
      </c>
      <c r="G137" s="136"/>
      <c r="H137" s="142"/>
      <c r="I137" s="142"/>
      <c r="J137" s="142"/>
      <c r="K137" s="142">
        <v>9.7899999999999991</v>
      </c>
      <c r="L137" s="143">
        <f>K137*F137</f>
        <v>21.831974119999998</v>
      </c>
      <c r="M137" s="143">
        <f>L137</f>
        <v>21.831974119999998</v>
      </c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</row>
    <row r="138" spans="1:256" s="95" customFormat="1">
      <c r="A138" s="140" t="s">
        <v>14</v>
      </c>
      <c r="B138" s="53" t="s">
        <v>319</v>
      </c>
      <c r="C138" s="151" t="s">
        <v>318</v>
      </c>
      <c r="D138" s="151" t="s">
        <v>315</v>
      </c>
      <c r="E138" s="151">
        <v>1</v>
      </c>
      <c r="F138" s="153">
        <f>F133*E138</f>
        <v>4.68384</v>
      </c>
      <c r="G138" s="140">
        <v>450</v>
      </c>
      <c r="H138" s="142">
        <f>G138*F138</f>
        <v>2107.7280000000001</v>
      </c>
      <c r="I138" s="142"/>
      <c r="J138" s="142"/>
      <c r="K138" s="142"/>
      <c r="L138" s="142"/>
      <c r="M138" s="142">
        <f>H138</f>
        <v>2107.7280000000001</v>
      </c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2"/>
      <c r="DF138" s="82"/>
      <c r="DG138" s="82"/>
      <c r="DH138" s="82"/>
      <c r="DI138" s="82"/>
      <c r="DJ138" s="82"/>
      <c r="DK138" s="82"/>
      <c r="DL138" s="82"/>
      <c r="DM138" s="82"/>
      <c r="DN138" s="82"/>
      <c r="DO138" s="82"/>
      <c r="DP138" s="82"/>
      <c r="DQ138" s="82"/>
      <c r="DR138" s="82"/>
      <c r="DS138" s="82"/>
      <c r="DT138" s="82"/>
      <c r="DU138" s="82"/>
      <c r="DV138" s="82"/>
      <c r="DW138" s="82"/>
      <c r="DX138" s="82"/>
      <c r="DY138" s="82"/>
      <c r="DZ138" s="82"/>
      <c r="EA138" s="82"/>
      <c r="EB138" s="82"/>
      <c r="EC138" s="82"/>
      <c r="ED138" s="82"/>
      <c r="EE138" s="82"/>
      <c r="EF138" s="82"/>
      <c r="EG138" s="82"/>
      <c r="EH138" s="82"/>
      <c r="EI138" s="82"/>
      <c r="EJ138" s="82"/>
      <c r="EK138" s="82"/>
      <c r="EL138" s="82"/>
      <c r="EM138" s="82"/>
      <c r="EN138" s="82"/>
      <c r="EO138" s="82"/>
      <c r="EP138" s="82"/>
      <c r="EQ138" s="82"/>
      <c r="ER138" s="82"/>
      <c r="ES138" s="82"/>
      <c r="ET138" s="82"/>
      <c r="EU138" s="82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82"/>
      <c r="FG138" s="82"/>
      <c r="FH138" s="82"/>
      <c r="FI138" s="82"/>
      <c r="FJ138" s="82"/>
      <c r="FK138" s="82"/>
      <c r="FL138" s="82"/>
      <c r="FM138" s="82"/>
      <c r="FN138" s="82"/>
      <c r="FO138" s="82"/>
      <c r="FP138" s="82"/>
      <c r="FQ138" s="82"/>
      <c r="FR138" s="82"/>
      <c r="FS138" s="82"/>
      <c r="FT138" s="82"/>
      <c r="FU138" s="82"/>
      <c r="FV138" s="82"/>
      <c r="FW138" s="82"/>
      <c r="FX138" s="82"/>
      <c r="FY138" s="82"/>
      <c r="FZ138" s="82"/>
      <c r="GA138" s="82"/>
      <c r="GB138" s="82"/>
      <c r="GC138" s="82"/>
      <c r="GD138" s="82"/>
      <c r="GE138" s="82"/>
      <c r="GF138" s="82"/>
      <c r="GG138" s="82"/>
      <c r="GH138" s="82"/>
      <c r="GI138" s="82"/>
      <c r="GJ138" s="82"/>
      <c r="GK138" s="82"/>
      <c r="GL138" s="82"/>
      <c r="GM138" s="82"/>
      <c r="GN138" s="82"/>
      <c r="GO138" s="82"/>
      <c r="GP138" s="82"/>
      <c r="GQ138" s="82"/>
      <c r="GR138" s="82"/>
      <c r="GS138" s="82"/>
      <c r="GT138" s="82"/>
      <c r="GU138" s="82"/>
      <c r="GV138" s="82"/>
      <c r="GW138" s="82"/>
      <c r="GX138" s="82"/>
      <c r="GY138" s="82"/>
      <c r="GZ138" s="82"/>
      <c r="HA138" s="82"/>
      <c r="HB138" s="82"/>
      <c r="HC138" s="82"/>
      <c r="HD138" s="82"/>
      <c r="HE138" s="82"/>
      <c r="HF138" s="82"/>
      <c r="HG138" s="82"/>
      <c r="HH138" s="82"/>
      <c r="HI138" s="82"/>
      <c r="HJ138" s="82"/>
      <c r="HK138" s="82"/>
      <c r="HL138" s="82"/>
      <c r="HM138" s="82"/>
      <c r="HN138" s="82"/>
      <c r="HO138" s="82"/>
      <c r="HP138" s="82"/>
      <c r="HQ138" s="82"/>
      <c r="HR138" s="82"/>
      <c r="HS138" s="82"/>
      <c r="HT138" s="82"/>
      <c r="HU138" s="82"/>
      <c r="HV138" s="82"/>
      <c r="HW138" s="82"/>
      <c r="HX138" s="82"/>
      <c r="HY138" s="82"/>
      <c r="HZ138" s="82"/>
      <c r="IA138" s="82"/>
      <c r="IB138" s="82"/>
      <c r="IC138" s="82"/>
      <c r="ID138" s="82"/>
      <c r="IE138" s="82"/>
      <c r="IF138" s="82"/>
      <c r="IG138" s="82"/>
      <c r="IH138" s="82"/>
      <c r="II138" s="82"/>
      <c r="IJ138" s="82"/>
      <c r="IK138" s="82"/>
      <c r="IL138" s="82"/>
      <c r="IM138" s="82"/>
      <c r="IN138" s="82"/>
      <c r="IO138" s="82"/>
      <c r="IP138" s="82"/>
      <c r="IQ138" s="82"/>
      <c r="IR138" s="82"/>
      <c r="IS138" s="82"/>
      <c r="IT138" s="82"/>
      <c r="IU138" s="82"/>
      <c r="IV138" s="82"/>
    </row>
    <row r="139" spans="1:256" s="95" customFormat="1">
      <c r="A139" s="140" t="s">
        <v>14</v>
      </c>
      <c r="B139" s="140"/>
      <c r="C139" s="151" t="s">
        <v>316</v>
      </c>
      <c r="D139" s="151" t="s">
        <v>1</v>
      </c>
      <c r="E139" s="151">
        <v>0.06</v>
      </c>
      <c r="F139" s="153">
        <f>F133*E139</f>
        <v>0.28103040000000001</v>
      </c>
      <c r="G139" s="140">
        <v>4</v>
      </c>
      <c r="H139" s="146">
        <f>G139*F139</f>
        <v>1.1241216000000001</v>
      </c>
      <c r="I139" s="146"/>
      <c r="J139" s="146"/>
      <c r="K139" s="146"/>
      <c r="L139" s="146"/>
      <c r="M139" s="143">
        <f>H139</f>
        <v>1.1241216000000001</v>
      </c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2"/>
      <c r="DF139" s="82"/>
      <c r="DG139" s="82"/>
      <c r="DH139" s="82"/>
      <c r="DI139" s="82"/>
      <c r="DJ139" s="82"/>
      <c r="DK139" s="82"/>
      <c r="DL139" s="82"/>
      <c r="DM139" s="82"/>
      <c r="DN139" s="82"/>
      <c r="DO139" s="82"/>
      <c r="DP139" s="82"/>
      <c r="DQ139" s="82"/>
      <c r="DR139" s="82"/>
      <c r="DS139" s="82"/>
      <c r="DT139" s="82"/>
      <c r="DU139" s="82"/>
      <c r="DV139" s="82"/>
      <c r="DW139" s="82"/>
      <c r="DX139" s="82"/>
      <c r="DY139" s="82"/>
      <c r="DZ139" s="82"/>
      <c r="EA139" s="82"/>
      <c r="EB139" s="82"/>
      <c r="EC139" s="82"/>
      <c r="ED139" s="82"/>
      <c r="EE139" s="82"/>
      <c r="EF139" s="82"/>
      <c r="EG139" s="82"/>
      <c r="EH139" s="82"/>
      <c r="EI139" s="82"/>
      <c r="EJ139" s="82"/>
      <c r="EK139" s="82"/>
      <c r="EL139" s="82"/>
      <c r="EM139" s="82"/>
      <c r="EN139" s="82"/>
      <c r="EO139" s="82"/>
      <c r="EP139" s="82"/>
      <c r="EQ139" s="82"/>
      <c r="ER139" s="82"/>
      <c r="ES139" s="82"/>
      <c r="ET139" s="82"/>
      <c r="EU139" s="82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82"/>
      <c r="FG139" s="82"/>
      <c r="FH139" s="82"/>
      <c r="FI139" s="82"/>
      <c r="FJ139" s="82"/>
      <c r="FK139" s="82"/>
      <c r="FL139" s="82"/>
      <c r="FM139" s="82"/>
      <c r="FN139" s="82"/>
      <c r="FO139" s="82"/>
      <c r="FP139" s="82"/>
      <c r="FQ139" s="82"/>
      <c r="FR139" s="82"/>
      <c r="FS139" s="82"/>
      <c r="FT139" s="82"/>
      <c r="FU139" s="82"/>
      <c r="FV139" s="82"/>
      <c r="FW139" s="82"/>
      <c r="FX139" s="82"/>
      <c r="FY139" s="82"/>
      <c r="FZ139" s="82"/>
      <c r="GA139" s="82"/>
      <c r="GB139" s="82"/>
      <c r="GC139" s="82"/>
      <c r="GD139" s="82"/>
      <c r="GE139" s="82"/>
      <c r="GF139" s="82"/>
      <c r="GG139" s="82"/>
      <c r="GH139" s="82"/>
      <c r="GI139" s="82"/>
      <c r="GJ139" s="82"/>
      <c r="GK139" s="82"/>
      <c r="GL139" s="82"/>
      <c r="GM139" s="82"/>
      <c r="GN139" s="82"/>
      <c r="GO139" s="82"/>
      <c r="GP139" s="82"/>
      <c r="GQ139" s="82"/>
      <c r="GR139" s="82"/>
      <c r="GS139" s="82"/>
      <c r="GT139" s="82"/>
      <c r="GU139" s="82"/>
      <c r="GV139" s="82"/>
      <c r="GW139" s="82"/>
      <c r="GX139" s="82"/>
      <c r="GY139" s="82"/>
      <c r="GZ139" s="82"/>
      <c r="HA139" s="82"/>
      <c r="HB139" s="82"/>
      <c r="HC139" s="82"/>
      <c r="HD139" s="82"/>
      <c r="HE139" s="82"/>
      <c r="HF139" s="82"/>
      <c r="HG139" s="82"/>
      <c r="HH139" s="82"/>
      <c r="HI139" s="82"/>
      <c r="HJ139" s="82"/>
      <c r="HK139" s="82"/>
      <c r="HL139" s="82"/>
      <c r="HM139" s="82"/>
      <c r="HN139" s="82"/>
      <c r="HO139" s="82"/>
      <c r="HP139" s="82"/>
      <c r="HQ139" s="82"/>
      <c r="HR139" s="82"/>
      <c r="HS139" s="82"/>
      <c r="HT139" s="82"/>
      <c r="HU139" s="82"/>
      <c r="HV139" s="82"/>
      <c r="HW139" s="82"/>
      <c r="HX139" s="82"/>
      <c r="HY139" s="82"/>
      <c r="HZ139" s="82"/>
      <c r="IA139" s="82"/>
      <c r="IB139" s="82"/>
      <c r="IC139" s="82"/>
      <c r="ID139" s="82"/>
      <c r="IE139" s="82"/>
      <c r="IF139" s="82"/>
      <c r="IG139" s="82"/>
      <c r="IH139" s="82"/>
      <c r="II139" s="82"/>
      <c r="IJ139" s="82"/>
      <c r="IK139" s="82"/>
      <c r="IL139" s="82"/>
      <c r="IM139" s="82"/>
      <c r="IN139" s="82"/>
      <c r="IO139" s="82"/>
      <c r="IP139" s="82"/>
      <c r="IQ139" s="82"/>
      <c r="IR139" s="82"/>
      <c r="IS139" s="82"/>
      <c r="IT139" s="82"/>
      <c r="IU139" s="82"/>
      <c r="IV139" s="82"/>
    </row>
    <row r="140" spans="1:256">
      <c r="A140" s="133">
        <v>4</v>
      </c>
      <c r="B140" s="134" t="s">
        <v>152</v>
      </c>
      <c r="C140" s="154" t="s">
        <v>168</v>
      </c>
      <c r="D140" s="47" t="s">
        <v>18</v>
      </c>
      <c r="E140" s="47"/>
      <c r="F140" s="47">
        <v>68.528000000000006</v>
      </c>
      <c r="G140" s="53"/>
      <c r="H140" s="61"/>
      <c r="I140" s="53"/>
      <c r="J140" s="53"/>
      <c r="K140" s="53"/>
      <c r="L140" s="53"/>
      <c r="M140" s="61"/>
      <c r="N140" s="43"/>
      <c r="O140" s="43"/>
      <c r="P140" s="43"/>
      <c r="Q140" s="43"/>
      <c r="R140" s="43"/>
      <c r="S140" s="43"/>
    </row>
    <row r="141" spans="1:256">
      <c r="A141" s="75"/>
      <c r="B141" s="53"/>
      <c r="C141" s="53" t="s">
        <v>19</v>
      </c>
      <c r="D141" s="53" t="s">
        <v>20</v>
      </c>
      <c r="E141" s="53">
        <v>1.6</v>
      </c>
      <c r="F141" s="53">
        <f>E141*F140</f>
        <v>109.64480000000002</v>
      </c>
      <c r="G141" s="53"/>
      <c r="H141" s="53"/>
      <c r="I141" s="49">
        <v>9</v>
      </c>
      <c r="J141" s="61">
        <f>I141*F141</f>
        <v>986.80320000000017</v>
      </c>
      <c r="K141" s="53"/>
      <c r="L141" s="53"/>
      <c r="M141" s="61">
        <f>J141</f>
        <v>986.80320000000017</v>
      </c>
      <c r="N141" s="43"/>
      <c r="O141" s="43"/>
      <c r="P141" s="43"/>
      <c r="Q141" s="43"/>
      <c r="R141" s="43"/>
      <c r="S141" s="43"/>
    </row>
    <row r="142" spans="1:256">
      <c r="A142" s="75"/>
      <c r="B142" s="53"/>
      <c r="C142" s="53" t="s">
        <v>28</v>
      </c>
      <c r="D142" s="53" t="s">
        <v>22</v>
      </c>
      <c r="E142" s="53">
        <v>0.29899999999999999</v>
      </c>
      <c r="F142" s="53">
        <f>E142*F140</f>
        <v>20.489872000000002</v>
      </c>
      <c r="G142" s="53"/>
      <c r="H142" s="53"/>
      <c r="I142" s="53"/>
      <c r="J142" s="53"/>
      <c r="K142" s="53">
        <v>4</v>
      </c>
      <c r="L142" s="61">
        <f>K142*F142</f>
        <v>81.959488000000007</v>
      </c>
      <c r="M142" s="61">
        <f>L142</f>
        <v>81.959488000000007</v>
      </c>
      <c r="N142" s="43"/>
      <c r="O142" s="43"/>
      <c r="P142" s="43"/>
      <c r="Q142" s="43"/>
      <c r="R142" s="43"/>
      <c r="S142" s="43"/>
    </row>
    <row r="143" spans="1:256">
      <c r="A143" s="75"/>
      <c r="B143" s="53" t="s">
        <v>153</v>
      </c>
      <c r="C143" s="53" t="s">
        <v>191</v>
      </c>
      <c r="D143" s="53" t="s">
        <v>18</v>
      </c>
      <c r="E143" s="53">
        <v>1</v>
      </c>
      <c r="F143" s="53">
        <f>E143*F140</f>
        <v>68.528000000000006</v>
      </c>
      <c r="G143" s="61">
        <v>225</v>
      </c>
      <c r="H143" s="61">
        <f>G143*F143</f>
        <v>15418.800000000001</v>
      </c>
      <c r="I143" s="53"/>
      <c r="J143" s="53"/>
      <c r="K143" s="53"/>
      <c r="L143" s="53"/>
      <c r="M143" s="61">
        <f>H143</f>
        <v>15418.800000000001</v>
      </c>
      <c r="N143" s="43"/>
      <c r="O143" s="43"/>
      <c r="P143" s="43"/>
      <c r="Q143" s="43"/>
      <c r="R143" s="43"/>
      <c r="S143" s="43"/>
    </row>
    <row r="144" spans="1:256">
      <c r="A144" s="75"/>
      <c r="B144" s="53"/>
      <c r="C144" s="53" t="s">
        <v>47</v>
      </c>
      <c r="D144" s="53" t="s">
        <v>22</v>
      </c>
      <c r="E144" s="53">
        <v>0.182</v>
      </c>
      <c r="F144" s="53">
        <f>E144*F140</f>
        <v>12.472096000000001</v>
      </c>
      <c r="G144" s="53">
        <v>4</v>
      </c>
      <c r="H144" s="61">
        <f>G144*F144</f>
        <v>49.888384000000002</v>
      </c>
      <c r="I144" s="53"/>
      <c r="J144" s="53"/>
      <c r="K144" s="53"/>
      <c r="L144" s="53"/>
      <c r="M144" s="61">
        <f>H144</f>
        <v>49.888384000000002</v>
      </c>
      <c r="N144" s="43"/>
      <c r="O144" s="43"/>
      <c r="P144" s="43"/>
      <c r="Q144" s="43"/>
      <c r="R144" s="43"/>
      <c r="S144" s="43"/>
    </row>
    <row r="145" spans="1:19" ht="39">
      <c r="A145" s="39"/>
      <c r="B145" s="45"/>
      <c r="C145" s="76" t="s">
        <v>166</v>
      </c>
      <c r="D145" s="45"/>
      <c r="E145" s="47"/>
      <c r="F145" s="47"/>
      <c r="G145" s="49"/>
      <c r="H145" s="49"/>
      <c r="I145" s="49"/>
      <c r="J145" s="49"/>
      <c r="K145" s="49"/>
      <c r="L145" s="49"/>
      <c r="M145" s="49"/>
      <c r="N145" s="43" t="s">
        <v>14</v>
      </c>
      <c r="O145" s="43"/>
      <c r="P145" s="43"/>
      <c r="Q145" s="43"/>
      <c r="R145" s="43"/>
    </row>
    <row r="146" spans="1:19">
      <c r="A146" s="155" t="s">
        <v>15</v>
      </c>
      <c r="B146" s="45" t="s">
        <v>67</v>
      </c>
      <c r="C146" s="46" t="s">
        <v>154</v>
      </c>
      <c r="D146" s="45" t="s">
        <v>18</v>
      </c>
      <c r="E146" s="47"/>
      <c r="F146" s="48">
        <v>345.06</v>
      </c>
      <c r="G146" s="49"/>
      <c r="H146" s="49"/>
      <c r="I146" s="49"/>
      <c r="J146" s="49"/>
      <c r="K146" s="49"/>
      <c r="L146" s="49"/>
      <c r="M146" s="49"/>
      <c r="N146" s="43"/>
      <c r="O146" s="43"/>
      <c r="P146" s="43"/>
      <c r="Q146" s="43"/>
      <c r="R146" s="43"/>
    </row>
    <row r="147" spans="1:19">
      <c r="A147" s="39"/>
      <c r="B147" s="45"/>
      <c r="C147" s="156" t="s">
        <v>68</v>
      </c>
      <c r="D147" s="52" t="s">
        <v>20</v>
      </c>
      <c r="E147" s="157">
        <v>0.2084</v>
      </c>
      <c r="F147" s="53">
        <f>E147*F146</f>
        <v>71.910504000000003</v>
      </c>
      <c r="G147" s="49"/>
      <c r="H147" s="49"/>
      <c r="I147" s="49">
        <v>9</v>
      </c>
      <c r="J147" s="49">
        <f>I147*F147</f>
        <v>647.19453599999997</v>
      </c>
      <c r="K147" s="49"/>
      <c r="L147" s="49"/>
      <c r="M147" s="49">
        <f>J147</f>
        <v>647.19453599999997</v>
      </c>
      <c r="N147" s="504"/>
      <c r="O147" s="505"/>
      <c r="P147" s="505"/>
      <c r="Q147" s="43"/>
      <c r="R147" s="43"/>
      <c r="S147" s="43"/>
    </row>
    <row r="148" spans="1:19">
      <c r="A148" s="39"/>
      <c r="B148" s="45"/>
      <c r="C148" s="156" t="s">
        <v>69</v>
      </c>
      <c r="D148" s="52" t="s">
        <v>22</v>
      </c>
      <c r="E148" s="158">
        <v>2.3300000000000001E-2</v>
      </c>
      <c r="F148" s="53">
        <f>E148*F146</f>
        <v>8.0398980000000009</v>
      </c>
      <c r="G148" s="49"/>
      <c r="H148" s="49"/>
      <c r="I148" s="49"/>
      <c r="J148" s="49"/>
      <c r="K148" s="49">
        <v>4</v>
      </c>
      <c r="L148" s="49">
        <f>K148*F148</f>
        <v>32.159592000000004</v>
      </c>
      <c r="M148" s="49">
        <f>L148</f>
        <v>32.159592000000004</v>
      </c>
      <c r="N148" s="489"/>
      <c r="O148" s="490"/>
      <c r="P148" s="490"/>
      <c r="Q148" s="159"/>
      <c r="R148" s="159"/>
      <c r="S148" s="159"/>
    </row>
    <row r="149" spans="1:19">
      <c r="A149" s="39"/>
      <c r="B149" s="52" t="s">
        <v>259</v>
      </c>
      <c r="C149" s="156" t="s">
        <v>70</v>
      </c>
      <c r="D149" s="52" t="s">
        <v>25</v>
      </c>
      <c r="E149" s="158">
        <v>5.0999999999999997E-2</v>
      </c>
      <c r="F149" s="53">
        <f>E149*F146</f>
        <v>17.59806</v>
      </c>
      <c r="G149" s="49">
        <v>106</v>
      </c>
      <c r="H149" s="49">
        <f>G149*F149</f>
        <v>1865.39436</v>
      </c>
      <c r="I149" s="49"/>
      <c r="J149" s="49"/>
      <c r="K149" s="49"/>
      <c r="L149" s="49"/>
      <c r="M149" s="49">
        <f>H149</f>
        <v>1865.39436</v>
      </c>
      <c r="N149" s="489"/>
      <c r="O149" s="490"/>
      <c r="P149" s="490"/>
      <c r="Q149" s="159"/>
      <c r="R149" s="159"/>
      <c r="S149" s="159"/>
    </row>
    <row r="150" spans="1:19">
      <c r="A150" s="39"/>
      <c r="B150" s="45"/>
      <c r="C150" s="156" t="s">
        <v>29</v>
      </c>
      <c r="D150" s="52" t="s">
        <v>22</v>
      </c>
      <c r="E150" s="53">
        <v>6.3600000000000004E-2</v>
      </c>
      <c r="F150" s="53">
        <f>E150*F146</f>
        <v>21.945816000000001</v>
      </c>
      <c r="G150" s="49">
        <v>4</v>
      </c>
      <c r="H150" s="49">
        <f>G150*F150</f>
        <v>87.783264000000003</v>
      </c>
      <c r="I150" s="49"/>
      <c r="J150" s="49"/>
      <c r="K150" s="49"/>
      <c r="L150" s="49"/>
      <c r="M150" s="49">
        <f>H150</f>
        <v>87.783264000000003</v>
      </c>
      <c r="N150" s="43"/>
      <c r="O150" s="43"/>
      <c r="P150" s="43"/>
      <c r="Q150" s="43"/>
      <c r="R150" s="43"/>
    </row>
    <row r="151" spans="1:19" s="164" customFormat="1">
      <c r="A151" s="155" t="s">
        <v>23</v>
      </c>
      <c r="B151" s="160" t="s">
        <v>155</v>
      </c>
      <c r="C151" s="102" t="s">
        <v>156</v>
      </c>
      <c r="D151" s="45" t="s">
        <v>18</v>
      </c>
      <c r="E151" s="161"/>
      <c r="F151" s="162">
        <f>F146</f>
        <v>345.06</v>
      </c>
      <c r="G151" s="163"/>
      <c r="H151" s="163"/>
      <c r="I151" s="163"/>
      <c r="J151" s="163"/>
      <c r="K151" s="163"/>
      <c r="L151" s="163"/>
      <c r="M151" s="163"/>
    </row>
    <row r="152" spans="1:19" s="164" customFormat="1">
      <c r="A152" s="165"/>
      <c r="B152" s="165"/>
      <c r="C152" s="165" t="s">
        <v>71</v>
      </c>
      <c r="D152" s="165" t="s">
        <v>43</v>
      </c>
      <c r="E152" s="166">
        <v>0.312</v>
      </c>
      <c r="F152" s="167">
        <f>F151*E152</f>
        <v>107.65872</v>
      </c>
      <c r="G152" s="168"/>
      <c r="H152" s="168"/>
      <c r="I152" s="49">
        <v>9</v>
      </c>
      <c r="J152" s="49">
        <f>I152*F152</f>
        <v>968.92848000000004</v>
      </c>
      <c r="K152" s="49"/>
      <c r="L152" s="49"/>
      <c r="M152" s="49">
        <f>J152</f>
        <v>968.92848000000004</v>
      </c>
    </row>
    <row r="153" spans="1:19" s="164" customFormat="1">
      <c r="A153" s="165"/>
      <c r="B153" s="165"/>
      <c r="C153" s="165" t="s">
        <v>72</v>
      </c>
      <c r="D153" s="165" t="s">
        <v>1</v>
      </c>
      <c r="E153" s="166">
        <v>1.38E-2</v>
      </c>
      <c r="F153" s="167">
        <f>F151*E153</f>
        <v>4.7618280000000004</v>
      </c>
      <c r="G153" s="168"/>
      <c r="H153" s="168"/>
      <c r="I153" s="49"/>
      <c r="J153" s="49"/>
      <c r="K153" s="49">
        <v>4</v>
      </c>
      <c r="L153" s="49">
        <f>K153*F153</f>
        <v>19.047312000000002</v>
      </c>
      <c r="M153" s="49">
        <f>L153</f>
        <v>19.047312000000002</v>
      </c>
    </row>
    <row r="154" spans="1:19" s="164" customFormat="1" ht="16.5">
      <c r="A154" s="165"/>
      <c r="B154" s="52" t="s">
        <v>260</v>
      </c>
      <c r="C154" s="169" t="s">
        <v>157</v>
      </c>
      <c r="D154" s="165" t="s">
        <v>135</v>
      </c>
      <c r="E154" s="166">
        <v>1.1200000000000001</v>
      </c>
      <c r="F154" s="167">
        <f>E154*F151</f>
        <v>386.46720000000005</v>
      </c>
      <c r="G154" s="168">
        <v>4.7</v>
      </c>
      <c r="H154" s="49">
        <f t="shared" ref="H154:H156" si="2">G154*F154</f>
        <v>1816.3958400000004</v>
      </c>
      <c r="I154" s="49"/>
      <c r="J154" s="49"/>
      <c r="K154" s="49"/>
      <c r="L154" s="49"/>
      <c r="M154" s="49">
        <f t="shared" ref="M154:M156" si="3">H154</f>
        <v>1816.3958400000004</v>
      </c>
    </row>
    <row r="155" spans="1:19" s="164" customFormat="1">
      <c r="A155" s="165"/>
      <c r="B155" s="52" t="s">
        <v>192</v>
      </c>
      <c r="C155" s="169" t="s">
        <v>158</v>
      </c>
      <c r="D155" s="165" t="s">
        <v>159</v>
      </c>
      <c r="E155" s="166">
        <v>5.3E-3</v>
      </c>
      <c r="F155" s="167">
        <f>E155*F151</f>
        <v>1.8288180000000001</v>
      </c>
      <c r="G155" s="168">
        <v>1085</v>
      </c>
      <c r="H155" s="49">
        <f t="shared" si="2"/>
        <v>1984.2675300000001</v>
      </c>
      <c r="I155" s="49"/>
      <c r="J155" s="49"/>
      <c r="K155" s="49"/>
      <c r="L155" s="49"/>
      <c r="M155" s="49">
        <f t="shared" si="3"/>
        <v>1984.2675300000001</v>
      </c>
    </row>
    <row r="156" spans="1:19" s="164" customFormat="1">
      <c r="A156" s="165"/>
      <c r="B156" s="169"/>
      <c r="C156" s="165" t="s">
        <v>73</v>
      </c>
      <c r="D156" s="165" t="s">
        <v>1</v>
      </c>
      <c r="E156" s="166">
        <v>1.9E-3</v>
      </c>
      <c r="F156" s="170">
        <f>E156*F151</f>
        <v>0.65561400000000003</v>
      </c>
      <c r="G156" s="168">
        <v>4</v>
      </c>
      <c r="H156" s="49">
        <f t="shared" si="2"/>
        <v>2.6224560000000001</v>
      </c>
      <c r="I156" s="49"/>
      <c r="J156" s="49"/>
      <c r="K156" s="49"/>
      <c r="L156" s="49"/>
      <c r="M156" s="49">
        <f t="shared" si="3"/>
        <v>2.6224560000000001</v>
      </c>
    </row>
    <row r="157" spans="1:19" s="164" customFormat="1">
      <c r="A157" s="155" t="s">
        <v>24</v>
      </c>
      <c r="B157" s="160" t="s">
        <v>160</v>
      </c>
      <c r="C157" s="102" t="s">
        <v>161</v>
      </c>
      <c r="D157" s="45" t="s">
        <v>18</v>
      </c>
      <c r="E157" s="171"/>
      <c r="F157" s="162">
        <f>F151</f>
        <v>345.06</v>
      </c>
      <c r="G157" s="163"/>
      <c r="H157" s="163"/>
      <c r="I157" s="163"/>
      <c r="J157" s="163"/>
      <c r="K157" s="163"/>
      <c r="L157" s="163"/>
      <c r="M157" s="163"/>
    </row>
    <row r="158" spans="1:19" s="164" customFormat="1">
      <c r="A158" s="165"/>
      <c r="B158" s="165"/>
      <c r="C158" s="165" t="s">
        <v>71</v>
      </c>
      <c r="D158" s="165" t="s">
        <v>43</v>
      </c>
      <c r="E158" s="166">
        <v>0.20100000000000001</v>
      </c>
      <c r="F158" s="167">
        <f>F157*E158</f>
        <v>69.357060000000004</v>
      </c>
      <c r="G158" s="168"/>
      <c r="H158" s="168"/>
      <c r="I158" s="49">
        <v>9</v>
      </c>
      <c r="J158" s="49">
        <f>I158*F158</f>
        <v>624.21354000000008</v>
      </c>
      <c r="K158" s="49"/>
      <c r="L158" s="49"/>
      <c r="M158" s="49">
        <f>J158</f>
        <v>624.21354000000008</v>
      </c>
    </row>
    <row r="159" spans="1:19" s="164" customFormat="1">
      <c r="A159" s="165"/>
      <c r="B159" s="165"/>
      <c r="C159" s="165" t="s">
        <v>72</v>
      </c>
      <c r="D159" s="165" t="s">
        <v>1</v>
      </c>
      <c r="E159" s="166">
        <v>8.9999999999999998E-4</v>
      </c>
      <c r="F159" s="167">
        <f>F157*E159</f>
        <v>0.310554</v>
      </c>
      <c r="G159" s="168"/>
      <c r="H159" s="168"/>
      <c r="I159" s="49"/>
      <c r="J159" s="49"/>
      <c r="K159" s="49">
        <v>4</v>
      </c>
      <c r="L159" s="49">
        <f>K159*F159</f>
        <v>1.242216</v>
      </c>
      <c r="M159" s="49">
        <f>L159</f>
        <v>1.242216</v>
      </c>
    </row>
    <row r="160" spans="1:19" s="164" customFormat="1" ht="16.5">
      <c r="A160" s="165"/>
      <c r="B160" s="52" t="s">
        <v>261</v>
      </c>
      <c r="C160" s="169" t="s">
        <v>162</v>
      </c>
      <c r="D160" s="165" t="s">
        <v>135</v>
      </c>
      <c r="E160" s="166">
        <v>1.1200000000000001</v>
      </c>
      <c r="F160" s="167">
        <f>E160*F157</f>
        <v>386.46720000000005</v>
      </c>
      <c r="G160" s="168">
        <v>5.5</v>
      </c>
      <c r="H160" s="49">
        <f t="shared" ref="H160:H161" si="4">G160*F160</f>
        <v>2125.5696000000003</v>
      </c>
      <c r="I160" s="49"/>
      <c r="J160" s="49"/>
      <c r="K160" s="49"/>
      <c r="L160" s="49"/>
      <c r="M160" s="49">
        <f t="shared" ref="M160:M161" si="5">H160</f>
        <v>2125.5696000000003</v>
      </c>
    </row>
    <row r="161" spans="1:19" s="164" customFormat="1">
      <c r="A161" s="165"/>
      <c r="B161" s="52" t="s">
        <v>192</v>
      </c>
      <c r="C161" s="169" t="s">
        <v>158</v>
      </c>
      <c r="D161" s="165" t="s">
        <v>159</v>
      </c>
      <c r="E161" s="166">
        <v>2.3999999999999998E-3</v>
      </c>
      <c r="F161" s="167">
        <f>E161*F157</f>
        <v>0.82814399999999988</v>
      </c>
      <c r="G161" s="168">
        <v>1085</v>
      </c>
      <c r="H161" s="49">
        <f t="shared" si="4"/>
        <v>898.53623999999991</v>
      </c>
      <c r="I161" s="49"/>
      <c r="J161" s="49"/>
      <c r="K161" s="49"/>
      <c r="L161" s="49"/>
      <c r="M161" s="49">
        <f t="shared" si="5"/>
        <v>898.53623999999991</v>
      </c>
    </row>
    <row r="162" spans="1:19">
      <c r="A162" s="155" t="s">
        <v>26</v>
      </c>
      <c r="B162" s="45" t="s">
        <v>67</v>
      </c>
      <c r="C162" s="46" t="s">
        <v>154</v>
      </c>
      <c r="D162" s="45" t="s">
        <v>18</v>
      </c>
      <c r="E162" s="47"/>
      <c r="F162" s="162">
        <f>F157</f>
        <v>345.06</v>
      </c>
      <c r="G162" s="49"/>
      <c r="H162" s="49"/>
      <c r="I162" s="49"/>
      <c r="J162" s="49"/>
      <c r="K162" s="49"/>
      <c r="L162" s="49"/>
      <c r="M162" s="49"/>
      <c r="N162" s="43"/>
      <c r="O162" s="43"/>
      <c r="P162" s="43"/>
      <c r="Q162" s="43"/>
      <c r="R162" s="43"/>
    </row>
    <row r="163" spans="1:19">
      <c r="A163" s="39"/>
      <c r="B163" s="45"/>
      <c r="C163" s="156" t="s">
        <v>68</v>
      </c>
      <c r="D163" s="52" t="s">
        <v>20</v>
      </c>
      <c r="E163" s="157">
        <v>0.2084</v>
      </c>
      <c r="F163" s="53">
        <f>E163*F162</f>
        <v>71.910504000000003</v>
      </c>
      <c r="G163" s="49"/>
      <c r="H163" s="49"/>
      <c r="I163" s="49">
        <v>9</v>
      </c>
      <c r="J163" s="49">
        <f>I163*F163</f>
        <v>647.19453599999997</v>
      </c>
      <c r="K163" s="49"/>
      <c r="L163" s="49"/>
      <c r="M163" s="49">
        <f>J163</f>
        <v>647.19453599999997</v>
      </c>
      <c r="N163" s="504"/>
      <c r="O163" s="505"/>
      <c r="P163" s="505"/>
      <c r="Q163" s="43"/>
      <c r="R163" s="43"/>
      <c r="S163" s="43"/>
    </row>
    <row r="164" spans="1:19">
      <c r="A164" s="39"/>
      <c r="B164" s="45"/>
      <c r="C164" s="156" t="s">
        <v>69</v>
      </c>
      <c r="D164" s="52" t="s">
        <v>22</v>
      </c>
      <c r="E164" s="158">
        <v>2.3300000000000001E-2</v>
      </c>
      <c r="F164" s="53">
        <f>E164*F162</f>
        <v>8.0398980000000009</v>
      </c>
      <c r="G164" s="49"/>
      <c r="H164" s="49"/>
      <c r="I164" s="49"/>
      <c r="J164" s="49"/>
      <c r="K164" s="49">
        <v>4</v>
      </c>
      <c r="L164" s="49">
        <f>K164*F164</f>
        <v>32.159592000000004</v>
      </c>
      <c r="M164" s="49">
        <f>L164</f>
        <v>32.159592000000004</v>
      </c>
      <c r="N164" s="489"/>
      <c r="O164" s="490"/>
      <c r="P164" s="490"/>
      <c r="Q164" s="159"/>
      <c r="R164" s="159"/>
      <c r="S164" s="159"/>
    </row>
    <row r="165" spans="1:19">
      <c r="A165" s="39"/>
      <c r="B165" s="52" t="s">
        <v>259</v>
      </c>
      <c r="C165" s="156" t="s">
        <v>70</v>
      </c>
      <c r="D165" s="52" t="s">
        <v>25</v>
      </c>
      <c r="E165" s="158">
        <v>5.0999999999999997E-2</v>
      </c>
      <c r="F165" s="53">
        <f>E165*F162</f>
        <v>17.59806</v>
      </c>
      <c r="G165" s="49">
        <v>106</v>
      </c>
      <c r="H165" s="49">
        <f>G165*F165</f>
        <v>1865.39436</v>
      </c>
      <c r="I165" s="49"/>
      <c r="J165" s="49"/>
      <c r="K165" s="49"/>
      <c r="L165" s="49"/>
      <c r="M165" s="49">
        <f>H165</f>
        <v>1865.39436</v>
      </c>
      <c r="N165" s="489"/>
      <c r="O165" s="490"/>
      <c r="P165" s="490"/>
      <c r="Q165" s="159"/>
      <c r="R165" s="159"/>
      <c r="S165" s="159"/>
    </row>
    <row r="166" spans="1:19">
      <c r="A166" s="39"/>
      <c r="B166" s="45"/>
      <c r="C166" s="156" t="s">
        <v>29</v>
      </c>
      <c r="D166" s="52" t="s">
        <v>22</v>
      </c>
      <c r="E166" s="53">
        <v>6.3600000000000004E-2</v>
      </c>
      <c r="F166" s="53">
        <f>E166*F162</f>
        <v>21.945816000000001</v>
      </c>
      <c r="G166" s="49">
        <v>4</v>
      </c>
      <c r="H166" s="49">
        <f>G166*F166</f>
        <v>87.783264000000003</v>
      </c>
      <c r="I166" s="49"/>
      <c r="J166" s="49"/>
      <c r="K166" s="49"/>
      <c r="L166" s="49"/>
      <c r="M166" s="49">
        <f>H166</f>
        <v>87.783264000000003</v>
      </c>
      <c r="N166" s="43"/>
      <c r="O166" s="43"/>
      <c r="P166" s="43"/>
      <c r="Q166" s="43"/>
      <c r="R166" s="43"/>
    </row>
    <row r="167" spans="1:19">
      <c r="A167" s="155" t="s">
        <v>27</v>
      </c>
      <c r="B167" s="45" t="s">
        <v>163</v>
      </c>
      <c r="C167" s="46" t="s">
        <v>164</v>
      </c>
      <c r="D167" s="45" t="s">
        <v>18</v>
      </c>
      <c r="E167" s="47"/>
      <c r="F167" s="172">
        <v>95.74</v>
      </c>
      <c r="G167" s="49"/>
      <c r="H167" s="49"/>
      <c r="I167" s="49"/>
      <c r="J167" s="49"/>
      <c r="K167" s="49"/>
      <c r="L167" s="49"/>
      <c r="M167" s="49"/>
      <c r="N167" s="43"/>
      <c r="O167" s="43"/>
      <c r="P167" s="43"/>
      <c r="Q167" s="43"/>
      <c r="R167" s="43"/>
    </row>
    <row r="168" spans="1:19">
      <c r="A168" s="39"/>
      <c r="B168" s="52"/>
      <c r="C168" s="156" t="s">
        <v>19</v>
      </c>
      <c r="D168" s="52" t="s">
        <v>20</v>
      </c>
      <c r="E168" s="53">
        <v>2.8</v>
      </c>
      <c r="F168" s="53">
        <f>E168*F167</f>
        <v>268.07199999999995</v>
      </c>
      <c r="G168" s="49"/>
      <c r="H168" s="49"/>
      <c r="I168" s="49">
        <v>9</v>
      </c>
      <c r="J168" s="49">
        <f>I168*F168</f>
        <v>2412.6479999999997</v>
      </c>
      <c r="K168" s="49"/>
      <c r="L168" s="49"/>
      <c r="M168" s="49">
        <f>J168</f>
        <v>2412.6479999999997</v>
      </c>
      <c r="N168" s="43"/>
      <c r="O168" s="43" t="s">
        <v>14</v>
      </c>
      <c r="P168" s="43"/>
      <c r="Q168" s="43"/>
      <c r="R168" s="43"/>
    </row>
    <row r="169" spans="1:19">
      <c r="A169" s="39"/>
      <c r="B169" s="52"/>
      <c r="C169" s="156" t="s">
        <v>21</v>
      </c>
      <c r="D169" s="52" t="s">
        <v>22</v>
      </c>
      <c r="E169" s="53">
        <v>3.5000000000000003E-2</v>
      </c>
      <c r="F169" s="53">
        <f>E169*F167</f>
        <v>3.3509000000000002</v>
      </c>
      <c r="G169" s="49"/>
      <c r="H169" s="49"/>
      <c r="I169" s="49"/>
      <c r="J169" s="49"/>
      <c r="K169" s="49">
        <v>4</v>
      </c>
      <c r="L169" s="49">
        <f>K169*F169</f>
        <v>13.403600000000001</v>
      </c>
      <c r="M169" s="49">
        <f>L169</f>
        <v>13.403600000000001</v>
      </c>
      <c r="N169" s="43"/>
      <c r="O169" s="43"/>
      <c r="P169" s="43"/>
      <c r="Q169" s="43"/>
      <c r="R169" s="43"/>
    </row>
    <row r="170" spans="1:19">
      <c r="A170" s="39"/>
      <c r="B170" s="52" t="s">
        <v>262</v>
      </c>
      <c r="C170" s="156" t="s">
        <v>173</v>
      </c>
      <c r="D170" s="52" t="s">
        <v>18</v>
      </c>
      <c r="E170" s="53">
        <v>1</v>
      </c>
      <c r="F170" s="53">
        <f>E170*F167</f>
        <v>95.74</v>
      </c>
      <c r="G170" s="49">
        <v>32</v>
      </c>
      <c r="H170" s="49">
        <f>G170*F170</f>
        <v>3063.68</v>
      </c>
      <c r="I170" s="49"/>
      <c r="J170" s="49"/>
      <c r="K170" s="49"/>
      <c r="L170" s="49"/>
      <c r="M170" s="49">
        <f>H170</f>
        <v>3063.68</v>
      </c>
      <c r="N170" s="43"/>
      <c r="O170" s="43"/>
      <c r="P170" s="43"/>
      <c r="Q170" s="43"/>
      <c r="R170" s="43"/>
    </row>
    <row r="171" spans="1:19">
      <c r="A171" s="39"/>
      <c r="B171" s="173" t="s">
        <v>263</v>
      </c>
      <c r="C171" s="156" t="s">
        <v>165</v>
      </c>
      <c r="D171" s="52" t="s">
        <v>44</v>
      </c>
      <c r="E171" s="53">
        <v>5</v>
      </c>
      <c r="F171" s="53">
        <f>E171*F167</f>
        <v>478.7</v>
      </c>
      <c r="G171" s="49">
        <v>1.2</v>
      </c>
      <c r="H171" s="49">
        <f>G171*F171</f>
        <v>574.43999999999994</v>
      </c>
      <c r="I171" s="49"/>
      <c r="J171" s="49"/>
      <c r="K171" s="49"/>
      <c r="L171" s="49"/>
      <c r="M171" s="49">
        <f>H171</f>
        <v>574.43999999999994</v>
      </c>
      <c r="N171" s="43"/>
      <c r="O171" s="43"/>
      <c r="P171" s="43"/>
      <c r="Q171" s="43"/>
      <c r="R171" s="43"/>
    </row>
    <row r="172" spans="1:19">
      <c r="A172" s="39"/>
      <c r="B172" s="52"/>
      <c r="C172" s="156" t="s">
        <v>29</v>
      </c>
      <c r="D172" s="52" t="s">
        <v>22</v>
      </c>
      <c r="E172" s="53">
        <v>4.2999999999999997E-2</v>
      </c>
      <c r="F172" s="53">
        <f>E172*F167</f>
        <v>4.1168199999999997</v>
      </c>
      <c r="G172" s="49">
        <v>4</v>
      </c>
      <c r="H172" s="49">
        <f>G172*F172</f>
        <v>16.467279999999999</v>
      </c>
      <c r="I172" s="49"/>
      <c r="J172" s="49"/>
      <c r="K172" s="49"/>
      <c r="L172" s="49"/>
      <c r="M172" s="49">
        <f>H172</f>
        <v>16.467279999999999</v>
      </c>
      <c r="N172" s="43"/>
      <c r="O172" s="43"/>
      <c r="P172" s="43"/>
      <c r="Q172" s="43"/>
      <c r="R172" s="43"/>
    </row>
    <row r="173" spans="1:19">
      <c r="A173" s="155" t="s">
        <v>139</v>
      </c>
      <c r="B173" s="45" t="s">
        <v>163</v>
      </c>
      <c r="C173" s="46" t="s">
        <v>169</v>
      </c>
      <c r="D173" s="45" t="s">
        <v>18</v>
      </c>
      <c r="E173" s="47"/>
      <c r="F173" s="172">
        <v>117.95</v>
      </c>
      <c r="G173" s="49"/>
      <c r="H173" s="49"/>
      <c r="I173" s="49"/>
      <c r="J173" s="49"/>
      <c r="K173" s="49"/>
      <c r="L173" s="49"/>
      <c r="M173" s="49"/>
      <c r="N173" s="43"/>
      <c r="O173" s="43"/>
      <c r="P173" s="43"/>
      <c r="Q173" s="43"/>
      <c r="R173" s="43"/>
    </row>
    <row r="174" spans="1:19">
      <c r="A174" s="39"/>
      <c r="B174" s="52"/>
      <c r="C174" s="156" t="s">
        <v>19</v>
      </c>
      <c r="D174" s="52" t="s">
        <v>20</v>
      </c>
      <c r="E174" s="53">
        <v>2.8</v>
      </c>
      <c r="F174" s="53">
        <f>E174*F173</f>
        <v>330.26</v>
      </c>
      <c r="G174" s="49"/>
      <c r="H174" s="49"/>
      <c r="I174" s="49">
        <v>9</v>
      </c>
      <c r="J174" s="49">
        <f>I174*F174</f>
        <v>2972.34</v>
      </c>
      <c r="K174" s="49"/>
      <c r="L174" s="49"/>
      <c r="M174" s="49">
        <f>J174</f>
        <v>2972.34</v>
      </c>
      <c r="N174" s="43"/>
      <c r="O174" s="43" t="s">
        <v>14</v>
      </c>
      <c r="P174" s="43"/>
      <c r="Q174" s="43"/>
      <c r="R174" s="43"/>
    </row>
    <row r="175" spans="1:19">
      <c r="A175" s="39"/>
      <c r="B175" s="52"/>
      <c r="C175" s="156" t="s">
        <v>21</v>
      </c>
      <c r="D175" s="52" t="s">
        <v>22</v>
      </c>
      <c r="E175" s="53">
        <v>3.5000000000000003E-2</v>
      </c>
      <c r="F175" s="53">
        <f>E175*F173</f>
        <v>4.1282500000000004</v>
      </c>
      <c r="G175" s="49"/>
      <c r="H175" s="49"/>
      <c r="I175" s="49"/>
      <c r="J175" s="49"/>
      <c r="K175" s="49">
        <v>4</v>
      </c>
      <c r="L175" s="49">
        <f>K175*F175</f>
        <v>16.513000000000002</v>
      </c>
      <c r="M175" s="49">
        <f>L175</f>
        <v>16.513000000000002</v>
      </c>
      <c r="N175" s="43"/>
      <c r="O175" s="43"/>
      <c r="P175" s="43"/>
      <c r="Q175" s="43"/>
      <c r="R175" s="43"/>
    </row>
    <row r="176" spans="1:19">
      <c r="A176" s="39"/>
      <c r="B176" s="52" t="s">
        <v>264</v>
      </c>
      <c r="C176" s="156" t="s">
        <v>172</v>
      </c>
      <c r="D176" s="52" t="s">
        <v>18</v>
      </c>
      <c r="E176" s="53">
        <v>1</v>
      </c>
      <c r="F176" s="53">
        <f>E176*F173</f>
        <v>117.95</v>
      </c>
      <c r="G176" s="49">
        <v>24</v>
      </c>
      <c r="H176" s="49">
        <f>G176*F176</f>
        <v>2830.8</v>
      </c>
      <c r="I176" s="49"/>
      <c r="J176" s="49"/>
      <c r="K176" s="49"/>
      <c r="L176" s="49"/>
      <c r="M176" s="49">
        <f>H176</f>
        <v>2830.8</v>
      </c>
      <c r="N176" s="43"/>
      <c r="O176" s="43"/>
      <c r="P176" s="43"/>
      <c r="Q176" s="43"/>
      <c r="R176" s="43"/>
    </row>
    <row r="177" spans="1:18">
      <c r="A177" s="39"/>
      <c r="B177" s="173" t="s">
        <v>263</v>
      </c>
      <c r="C177" s="156" t="s">
        <v>165</v>
      </c>
      <c r="D177" s="52" t="s">
        <v>44</v>
      </c>
      <c r="E177" s="53">
        <v>5</v>
      </c>
      <c r="F177" s="53">
        <f>E177*F173</f>
        <v>589.75</v>
      </c>
      <c r="G177" s="49">
        <v>1.2</v>
      </c>
      <c r="H177" s="49">
        <f>G177*F177</f>
        <v>707.69999999999993</v>
      </c>
      <c r="I177" s="49"/>
      <c r="J177" s="49"/>
      <c r="K177" s="49"/>
      <c r="L177" s="49"/>
      <c r="M177" s="49">
        <f>H177</f>
        <v>707.69999999999993</v>
      </c>
      <c r="N177" s="43"/>
      <c r="O177" s="43"/>
      <c r="P177" s="43"/>
      <c r="Q177" s="43"/>
      <c r="R177" s="43"/>
    </row>
    <row r="178" spans="1:18">
      <c r="A178" s="39"/>
      <c r="B178" s="52"/>
      <c r="C178" s="156" t="s">
        <v>29</v>
      </c>
      <c r="D178" s="52" t="s">
        <v>22</v>
      </c>
      <c r="E178" s="53">
        <v>4.2999999999999997E-2</v>
      </c>
      <c r="F178" s="53">
        <f>E178*F173</f>
        <v>5.0718499999999995</v>
      </c>
      <c r="G178" s="49">
        <v>4</v>
      </c>
      <c r="H178" s="49">
        <f>G178*F178</f>
        <v>20.287399999999998</v>
      </c>
      <c r="I178" s="49"/>
      <c r="J178" s="49"/>
      <c r="K178" s="49"/>
      <c r="L178" s="49"/>
      <c r="M178" s="49">
        <f>H178</f>
        <v>20.287399999999998</v>
      </c>
      <c r="N178" s="43"/>
      <c r="O178" s="43"/>
      <c r="P178" s="43"/>
      <c r="Q178" s="43"/>
      <c r="R178" s="43"/>
    </row>
    <row r="179" spans="1:18" ht="30">
      <c r="A179" s="71" t="s">
        <v>16</v>
      </c>
      <c r="B179" s="63" t="s">
        <v>193</v>
      </c>
      <c r="C179" s="174" t="s">
        <v>194</v>
      </c>
      <c r="D179" s="63" t="s">
        <v>18</v>
      </c>
      <c r="E179" s="66"/>
      <c r="F179" s="66">
        <v>131.37</v>
      </c>
      <c r="G179" s="67"/>
      <c r="H179" s="67"/>
      <c r="I179" s="67"/>
      <c r="J179" s="67"/>
      <c r="K179" s="67"/>
      <c r="L179" s="67"/>
      <c r="M179" s="67"/>
      <c r="N179" s="43"/>
      <c r="O179" s="43"/>
      <c r="P179" s="43"/>
      <c r="Q179" s="43"/>
      <c r="R179" s="43"/>
    </row>
    <row r="180" spans="1:18">
      <c r="A180" s="68"/>
      <c r="B180" s="69"/>
      <c r="C180" s="175" t="s">
        <v>19</v>
      </c>
      <c r="D180" s="69" t="s">
        <v>20</v>
      </c>
      <c r="E180" s="65">
        <v>0.99399999999999999</v>
      </c>
      <c r="F180" s="65">
        <f>E180*F179</f>
        <v>130.58178000000001</v>
      </c>
      <c r="G180" s="67"/>
      <c r="H180" s="67"/>
      <c r="I180" s="49">
        <v>9</v>
      </c>
      <c r="J180" s="67">
        <f>I180*F180</f>
        <v>1175.2360200000001</v>
      </c>
      <c r="K180" s="67"/>
      <c r="L180" s="67"/>
      <c r="M180" s="67">
        <f>J180</f>
        <v>1175.2360200000001</v>
      </c>
      <c r="N180" s="43"/>
      <c r="O180" s="43"/>
      <c r="P180" s="43"/>
      <c r="Q180" s="43"/>
      <c r="R180" s="43"/>
    </row>
    <row r="181" spans="1:18">
      <c r="A181" s="68"/>
      <c r="B181" s="69"/>
      <c r="C181" s="175" t="s">
        <v>21</v>
      </c>
      <c r="D181" s="69" t="s">
        <v>22</v>
      </c>
      <c r="E181" s="65">
        <v>2.5100000000000001E-2</v>
      </c>
      <c r="F181" s="65">
        <f>E181*F179</f>
        <v>3.2973870000000001</v>
      </c>
      <c r="G181" s="67"/>
      <c r="H181" s="67"/>
      <c r="I181" s="67"/>
      <c r="J181" s="67"/>
      <c r="K181" s="67">
        <v>4</v>
      </c>
      <c r="L181" s="67">
        <f>K181*F181</f>
        <v>13.189548</v>
      </c>
      <c r="M181" s="67">
        <f>L181</f>
        <v>13.189548</v>
      </c>
      <c r="N181" s="43"/>
      <c r="O181" s="43"/>
      <c r="P181" s="43"/>
      <c r="Q181" s="43"/>
      <c r="R181" s="43"/>
    </row>
    <row r="182" spans="1:18" ht="15.75">
      <c r="A182" s="68"/>
      <c r="B182" s="90" t="s">
        <v>190</v>
      </c>
      <c r="C182" s="175" t="s">
        <v>151</v>
      </c>
      <c r="D182" s="69" t="s">
        <v>44</v>
      </c>
      <c r="E182" s="65">
        <v>0.5</v>
      </c>
      <c r="F182" s="65">
        <f>E182*F179</f>
        <v>65.685000000000002</v>
      </c>
      <c r="G182" s="94">
        <v>4.7</v>
      </c>
      <c r="H182" s="67">
        <f>G182*F182</f>
        <v>308.71950000000004</v>
      </c>
      <c r="I182" s="67"/>
      <c r="J182" s="67"/>
      <c r="K182" s="67"/>
      <c r="L182" s="67"/>
      <c r="M182" s="67">
        <f>H182</f>
        <v>308.71950000000004</v>
      </c>
      <c r="N182" s="43"/>
      <c r="O182" s="43"/>
      <c r="P182" s="43"/>
      <c r="Q182" s="43"/>
      <c r="R182" s="43"/>
    </row>
    <row r="183" spans="1:18">
      <c r="A183" s="68"/>
      <c r="B183" s="69" t="s">
        <v>265</v>
      </c>
      <c r="C183" s="175" t="s">
        <v>240</v>
      </c>
      <c r="D183" s="69" t="s">
        <v>18</v>
      </c>
      <c r="E183" s="65">
        <v>1.02</v>
      </c>
      <c r="F183" s="65">
        <f>E183*F179</f>
        <v>133.9974</v>
      </c>
      <c r="G183" s="67">
        <v>39</v>
      </c>
      <c r="H183" s="67">
        <f>G183*F183</f>
        <v>5225.8985999999995</v>
      </c>
      <c r="I183" s="67"/>
      <c r="J183" s="67"/>
      <c r="K183" s="67"/>
      <c r="L183" s="67"/>
      <c r="M183" s="67">
        <f>H183</f>
        <v>5225.8985999999995</v>
      </c>
      <c r="N183" s="43"/>
      <c r="O183" s="43"/>
      <c r="P183" s="43"/>
      <c r="Q183" s="43"/>
      <c r="R183" s="43"/>
    </row>
    <row r="184" spans="1:18">
      <c r="A184" s="68"/>
      <c r="B184" s="69" t="s">
        <v>241</v>
      </c>
      <c r="C184" s="175" t="s">
        <v>195</v>
      </c>
      <c r="D184" s="69" t="s">
        <v>18</v>
      </c>
      <c r="E184" s="65">
        <v>1.02</v>
      </c>
      <c r="F184" s="65">
        <f>E184*F179</f>
        <v>133.9974</v>
      </c>
      <c r="G184" s="67">
        <v>1.2</v>
      </c>
      <c r="H184" s="67">
        <f>G184*F184</f>
        <v>160.79687999999999</v>
      </c>
      <c r="I184" s="67"/>
      <c r="J184" s="67"/>
      <c r="K184" s="67"/>
      <c r="L184" s="67"/>
      <c r="M184" s="67">
        <f>H184</f>
        <v>160.79687999999999</v>
      </c>
      <c r="N184" s="43"/>
      <c r="O184" s="43"/>
      <c r="P184" s="43"/>
      <c r="Q184" s="43"/>
      <c r="R184" s="43"/>
    </row>
    <row r="185" spans="1:18" ht="30">
      <c r="A185" s="68"/>
      <c r="B185" s="69" t="s">
        <v>35</v>
      </c>
      <c r="C185" s="175" t="s">
        <v>196</v>
      </c>
      <c r="D185" s="69" t="s">
        <v>132</v>
      </c>
      <c r="E185" s="65">
        <v>1.07</v>
      </c>
      <c r="F185" s="65">
        <f>E185*F179</f>
        <v>140.5659</v>
      </c>
      <c r="G185" s="67">
        <v>3</v>
      </c>
      <c r="H185" s="67">
        <f>G185*F185</f>
        <v>421.6977</v>
      </c>
      <c r="I185" s="67"/>
      <c r="J185" s="67"/>
      <c r="K185" s="67"/>
      <c r="L185" s="67"/>
      <c r="M185" s="67">
        <f>H185</f>
        <v>421.6977</v>
      </c>
      <c r="N185" s="43"/>
      <c r="O185" s="43"/>
      <c r="P185" s="43"/>
      <c r="Q185" s="43"/>
      <c r="R185" s="43"/>
    </row>
    <row r="186" spans="1:18">
      <c r="A186" s="68"/>
      <c r="B186" s="69"/>
      <c r="C186" s="175" t="s">
        <v>29</v>
      </c>
      <c r="D186" s="69" t="s">
        <v>22</v>
      </c>
      <c r="E186" s="65">
        <v>0.182</v>
      </c>
      <c r="F186" s="65">
        <f>E186*F179</f>
        <v>23.90934</v>
      </c>
      <c r="G186" s="67">
        <v>4</v>
      </c>
      <c r="H186" s="67">
        <f>G186*F186</f>
        <v>95.637360000000001</v>
      </c>
      <c r="I186" s="67"/>
      <c r="J186" s="67"/>
      <c r="K186" s="67"/>
      <c r="L186" s="67"/>
      <c r="M186" s="67">
        <f>H186</f>
        <v>95.637360000000001</v>
      </c>
      <c r="N186" s="43"/>
      <c r="O186" s="43"/>
      <c r="P186" s="43"/>
      <c r="Q186" s="43"/>
      <c r="R186" s="43"/>
    </row>
    <row r="187" spans="1:18" ht="19.5">
      <c r="A187" s="68"/>
      <c r="B187" s="430"/>
      <c r="C187" s="431" t="s">
        <v>471</v>
      </c>
      <c r="D187" s="430"/>
      <c r="E187" s="432"/>
      <c r="F187" s="432"/>
      <c r="G187" s="153"/>
      <c r="H187" s="433"/>
      <c r="I187" s="434"/>
      <c r="J187" s="433"/>
      <c r="K187" s="434"/>
      <c r="L187" s="433"/>
      <c r="M187" s="433"/>
      <c r="N187" s="43"/>
      <c r="O187" s="43"/>
      <c r="P187" s="43"/>
      <c r="Q187" s="43"/>
      <c r="R187" s="43"/>
    </row>
    <row r="188" spans="1:18" s="440" customFormat="1">
      <c r="A188" s="509">
        <v>1</v>
      </c>
      <c r="B188" s="512" t="s">
        <v>420</v>
      </c>
      <c r="C188" s="436" t="s">
        <v>421</v>
      </c>
      <c r="D188" s="437" t="s">
        <v>422</v>
      </c>
      <c r="E188" s="437"/>
      <c r="F188" s="438">
        <v>18</v>
      </c>
      <c r="G188" s="439"/>
      <c r="H188" s="439"/>
      <c r="I188" s="439"/>
      <c r="J188" s="439"/>
      <c r="K188" s="439"/>
      <c r="L188" s="439"/>
      <c r="M188" s="439"/>
    </row>
    <row r="189" spans="1:18" s="440" customFormat="1">
      <c r="A189" s="510"/>
      <c r="B189" s="513"/>
      <c r="C189" s="441" t="s">
        <v>19</v>
      </c>
      <c r="D189" s="442" t="s">
        <v>423</v>
      </c>
      <c r="E189" s="442">
        <f>58.3/100</f>
        <v>0.58299999999999996</v>
      </c>
      <c r="F189" s="443">
        <f>F188*E189</f>
        <v>10.494</v>
      </c>
      <c r="G189" s="444"/>
      <c r="H189" s="445"/>
      <c r="I189" s="446">
        <v>5.5</v>
      </c>
      <c r="J189" s="445">
        <f t="shared" ref="J189" si="6">I189*F189</f>
        <v>57.716999999999999</v>
      </c>
      <c r="K189" s="445"/>
      <c r="L189" s="445"/>
      <c r="M189" s="445">
        <f t="shared" ref="M189:M192" si="7">L189+J189+H189</f>
        <v>57.716999999999999</v>
      </c>
    </row>
    <row r="190" spans="1:18" s="440" customFormat="1">
      <c r="A190" s="510"/>
      <c r="B190" s="513"/>
      <c r="C190" s="441" t="s">
        <v>424</v>
      </c>
      <c r="D190" s="442" t="s">
        <v>22</v>
      </c>
      <c r="E190" s="442">
        <f>0.46/100</f>
        <v>4.5999999999999999E-3</v>
      </c>
      <c r="F190" s="443">
        <f>F188*E190</f>
        <v>8.2799999999999999E-2</v>
      </c>
      <c r="G190" s="444"/>
      <c r="H190" s="445"/>
      <c r="I190" s="446"/>
      <c r="J190" s="445"/>
      <c r="K190" s="445">
        <v>4</v>
      </c>
      <c r="L190" s="445">
        <f t="shared" ref="L190" si="8">K190*F190</f>
        <v>0.33119999999999999</v>
      </c>
      <c r="M190" s="445">
        <f t="shared" si="7"/>
        <v>0.33119999999999999</v>
      </c>
    </row>
    <row r="191" spans="1:18" s="440" customFormat="1">
      <c r="A191" s="510"/>
      <c r="B191" s="447" t="s">
        <v>425</v>
      </c>
      <c r="C191" s="441" t="s">
        <v>426</v>
      </c>
      <c r="D191" s="442" t="s">
        <v>34</v>
      </c>
      <c r="E191" s="442">
        <f>99.8*0.01</f>
        <v>0.998</v>
      </c>
      <c r="F191" s="443">
        <f>F188*E191</f>
        <v>17.963999999999999</v>
      </c>
      <c r="G191" s="444">
        <v>7.8</v>
      </c>
      <c r="H191" s="445">
        <f t="shared" ref="H191:H192" si="9">G191*F191</f>
        <v>140.11919999999998</v>
      </c>
      <c r="I191" s="446"/>
      <c r="J191" s="445"/>
      <c r="K191" s="445"/>
      <c r="L191" s="445"/>
      <c r="M191" s="445">
        <f t="shared" si="7"/>
        <v>140.11919999999998</v>
      </c>
    </row>
    <row r="192" spans="1:18" s="440" customFormat="1">
      <c r="A192" s="511"/>
      <c r="B192" s="448"/>
      <c r="C192" s="441" t="s">
        <v>424</v>
      </c>
      <c r="D192" s="442" t="s">
        <v>22</v>
      </c>
      <c r="E192" s="442">
        <f>20.8/100</f>
        <v>0.20800000000000002</v>
      </c>
      <c r="F192" s="443">
        <f>F188*E192</f>
        <v>3.7440000000000002</v>
      </c>
      <c r="G192" s="444">
        <v>4</v>
      </c>
      <c r="H192" s="445">
        <f t="shared" si="9"/>
        <v>14.976000000000001</v>
      </c>
      <c r="I192" s="446"/>
      <c r="J192" s="445"/>
      <c r="K192" s="445"/>
      <c r="L192" s="445"/>
      <c r="M192" s="445">
        <f t="shared" si="7"/>
        <v>14.976000000000001</v>
      </c>
    </row>
    <row r="193" spans="1:13" s="440" customFormat="1">
      <c r="A193" s="509">
        <v>2</v>
      </c>
      <c r="B193" s="512" t="s">
        <v>427</v>
      </c>
      <c r="C193" s="436" t="s">
        <v>428</v>
      </c>
      <c r="D193" s="437" t="s">
        <v>422</v>
      </c>
      <c r="E193" s="437"/>
      <c r="F193" s="438">
        <v>10</v>
      </c>
      <c r="G193" s="439"/>
      <c r="H193" s="439"/>
      <c r="I193" s="439"/>
      <c r="J193" s="439"/>
      <c r="K193" s="439"/>
      <c r="L193" s="439"/>
      <c r="M193" s="439"/>
    </row>
    <row r="194" spans="1:13" s="440" customFormat="1">
      <c r="A194" s="510"/>
      <c r="B194" s="513"/>
      <c r="C194" s="441" t="s">
        <v>19</v>
      </c>
      <c r="D194" s="442" t="s">
        <v>423</v>
      </c>
      <c r="E194" s="442">
        <v>0.60899999999999999</v>
      </c>
      <c r="F194" s="443">
        <f>F193*E194</f>
        <v>6.09</v>
      </c>
      <c r="G194" s="444"/>
      <c r="H194" s="445"/>
      <c r="I194" s="446">
        <v>5.5</v>
      </c>
      <c r="J194" s="445">
        <f t="shared" ref="J194" si="10">I194*F194</f>
        <v>33.494999999999997</v>
      </c>
      <c r="K194" s="445"/>
      <c r="L194" s="445">
        <f t="shared" ref="L194:L197" si="11">K194*F194</f>
        <v>0</v>
      </c>
      <c r="M194" s="445">
        <f t="shared" ref="M194:M197" si="12">L194+J194+H194</f>
        <v>33.494999999999997</v>
      </c>
    </row>
    <row r="195" spans="1:13" s="440" customFormat="1">
      <c r="A195" s="510"/>
      <c r="B195" s="513"/>
      <c r="C195" s="441" t="s">
        <v>424</v>
      </c>
      <c r="D195" s="442" t="s">
        <v>22</v>
      </c>
      <c r="E195" s="442">
        <v>2.0999999999999999E-3</v>
      </c>
      <c r="F195" s="443">
        <f>F193*E195</f>
        <v>2.0999999999999998E-2</v>
      </c>
      <c r="G195" s="444"/>
      <c r="H195" s="445"/>
      <c r="I195" s="446"/>
      <c r="J195" s="445"/>
      <c r="K195" s="445">
        <v>4</v>
      </c>
      <c r="L195" s="445">
        <f t="shared" si="11"/>
        <v>8.3999999999999991E-2</v>
      </c>
      <c r="M195" s="445">
        <f t="shared" si="12"/>
        <v>8.3999999999999991E-2</v>
      </c>
    </row>
    <row r="196" spans="1:13" s="440" customFormat="1">
      <c r="A196" s="510"/>
      <c r="B196" s="447" t="s">
        <v>429</v>
      </c>
      <c r="C196" s="441" t="s">
        <v>430</v>
      </c>
      <c r="D196" s="442" t="s">
        <v>34</v>
      </c>
      <c r="E196" s="442">
        <f>99.8*0.01</f>
        <v>0.998</v>
      </c>
      <c r="F196" s="443">
        <f>F193*E196</f>
        <v>9.98</v>
      </c>
      <c r="G196" s="444">
        <v>3.77</v>
      </c>
      <c r="H196" s="445">
        <f t="shared" ref="H196:H197" si="13">G196*F196</f>
        <v>37.624600000000001</v>
      </c>
      <c r="I196" s="446"/>
      <c r="J196" s="445"/>
      <c r="K196" s="445"/>
      <c r="L196" s="445">
        <f t="shared" si="11"/>
        <v>0</v>
      </c>
      <c r="M196" s="445">
        <f t="shared" si="12"/>
        <v>37.624600000000001</v>
      </c>
    </row>
    <row r="197" spans="1:13" s="440" customFormat="1">
      <c r="A197" s="511"/>
      <c r="B197" s="449"/>
      <c r="C197" s="441" t="s">
        <v>424</v>
      </c>
      <c r="D197" s="442" t="s">
        <v>22</v>
      </c>
      <c r="E197" s="442">
        <v>0.156</v>
      </c>
      <c r="F197" s="443">
        <f>F193*E197</f>
        <v>1.56</v>
      </c>
      <c r="G197" s="444">
        <v>4</v>
      </c>
      <c r="H197" s="445">
        <f t="shared" si="13"/>
        <v>6.24</v>
      </c>
      <c r="I197" s="446"/>
      <c r="J197" s="445"/>
      <c r="K197" s="445"/>
      <c r="L197" s="445">
        <f t="shared" si="11"/>
        <v>0</v>
      </c>
      <c r="M197" s="445">
        <f t="shared" si="12"/>
        <v>6.24</v>
      </c>
    </row>
    <row r="198" spans="1:13" s="440" customFormat="1">
      <c r="A198" s="512">
        <v>3</v>
      </c>
      <c r="B198" s="435" t="s">
        <v>431</v>
      </c>
      <c r="C198" s="436" t="s">
        <v>432</v>
      </c>
      <c r="D198" s="437" t="s">
        <v>46</v>
      </c>
      <c r="E198" s="437"/>
      <c r="F198" s="438">
        <v>9</v>
      </c>
      <c r="G198" s="439"/>
      <c r="H198" s="439"/>
      <c r="I198" s="439"/>
      <c r="J198" s="439"/>
      <c r="K198" s="439"/>
      <c r="L198" s="439"/>
      <c r="M198" s="439"/>
    </row>
    <row r="199" spans="1:13" s="440" customFormat="1">
      <c r="A199" s="513"/>
      <c r="B199" s="450"/>
      <c r="C199" s="441" t="s">
        <v>19</v>
      </c>
      <c r="D199" s="442" t="s">
        <v>423</v>
      </c>
      <c r="E199" s="442">
        <f>3.89/10</f>
        <v>0.38900000000000001</v>
      </c>
      <c r="F199" s="443">
        <f>F198*E199</f>
        <v>3.5010000000000003</v>
      </c>
      <c r="G199" s="444"/>
      <c r="H199" s="445"/>
      <c r="I199" s="446">
        <v>7.2</v>
      </c>
      <c r="J199" s="445">
        <f t="shared" ref="J199" si="14">I199*F199</f>
        <v>25.207200000000004</v>
      </c>
      <c r="K199" s="445"/>
      <c r="L199" s="445"/>
      <c r="M199" s="445">
        <f t="shared" ref="M199:M203" si="15">L199+J199+H199</f>
        <v>25.207200000000004</v>
      </c>
    </row>
    <row r="200" spans="1:13" s="440" customFormat="1">
      <c r="A200" s="513"/>
      <c r="B200" s="450"/>
      <c r="C200" s="441" t="s">
        <v>424</v>
      </c>
      <c r="D200" s="442" t="s">
        <v>22</v>
      </c>
      <c r="E200" s="442">
        <f>1.51/10</f>
        <v>0.151</v>
      </c>
      <c r="F200" s="443">
        <f>F198*E200</f>
        <v>1.359</v>
      </c>
      <c r="G200" s="444"/>
      <c r="H200" s="445"/>
      <c r="I200" s="446"/>
      <c r="J200" s="445"/>
      <c r="K200" s="445">
        <v>4</v>
      </c>
      <c r="L200" s="445">
        <f t="shared" ref="L200" si="16">K200*F200</f>
        <v>5.4359999999999999</v>
      </c>
      <c r="M200" s="445">
        <f t="shared" si="15"/>
        <v>5.4359999999999999</v>
      </c>
    </row>
    <row r="201" spans="1:13" s="440" customFormat="1" ht="16.5">
      <c r="A201" s="513"/>
      <c r="B201" s="450" t="s">
        <v>474</v>
      </c>
      <c r="C201" s="441" t="s">
        <v>433</v>
      </c>
      <c r="D201" s="442" t="s">
        <v>46</v>
      </c>
      <c r="E201" s="442"/>
      <c r="F201" s="443">
        <v>6</v>
      </c>
      <c r="G201" s="444">
        <v>2.54</v>
      </c>
      <c r="H201" s="445">
        <f t="shared" ref="H201:H203" si="17">G201*F201</f>
        <v>15.24</v>
      </c>
      <c r="I201" s="446"/>
      <c r="J201" s="445"/>
      <c r="K201" s="445"/>
      <c r="L201" s="445"/>
      <c r="M201" s="445">
        <f t="shared" si="15"/>
        <v>15.24</v>
      </c>
    </row>
    <row r="202" spans="1:13" s="440" customFormat="1" ht="16.5">
      <c r="A202" s="513"/>
      <c r="B202" s="450" t="s">
        <v>475</v>
      </c>
      <c r="C202" s="441" t="s">
        <v>434</v>
      </c>
      <c r="D202" s="442" t="s">
        <v>46</v>
      </c>
      <c r="E202" s="442"/>
      <c r="F202" s="443">
        <v>4</v>
      </c>
      <c r="G202" s="444">
        <v>5.08</v>
      </c>
      <c r="H202" s="445">
        <f t="shared" si="17"/>
        <v>20.32</v>
      </c>
      <c r="I202" s="446"/>
      <c r="J202" s="445"/>
      <c r="K202" s="445"/>
      <c r="L202" s="445"/>
      <c r="M202" s="445">
        <f t="shared" si="15"/>
        <v>20.32</v>
      </c>
    </row>
    <row r="203" spans="1:13" s="440" customFormat="1">
      <c r="A203" s="513"/>
      <c r="B203" s="450"/>
      <c r="C203" s="441" t="s">
        <v>29</v>
      </c>
      <c r="D203" s="442" t="s">
        <v>22</v>
      </c>
      <c r="E203" s="442">
        <f>0.24/10</f>
        <v>2.4E-2</v>
      </c>
      <c r="F203" s="443">
        <f>F198*E203</f>
        <v>0.216</v>
      </c>
      <c r="G203" s="444">
        <v>4</v>
      </c>
      <c r="H203" s="445">
        <f t="shared" si="17"/>
        <v>0.86399999999999999</v>
      </c>
      <c r="I203" s="446"/>
      <c r="J203" s="445"/>
      <c r="K203" s="445"/>
      <c r="L203" s="445"/>
      <c r="M203" s="445">
        <f t="shared" si="15"/>
        <v>0.86399999999999999</v>
      </c>
    </row>
    <row r="204" spans="1:13" s="440" customFormat="1">
      <c r="A204" s="513">
        <v>4</v>
      </c>
      <c r="B204" s="435" t="s">
        <v>435</v>
      </c>
      <c r="C204" s="436" t="s">
        <v>436</v>
      </c>
      <c r="D204" s="437" t="s">
        <v>46</v>
      </c>
      <c r="E204" s="437"/>
      <c r="F204" s="438">
        <v>9</v>
      </c>
      <c r="G204" s="439"/>
      <c r="H204" s="439"/>
      <c r="I204" s="439"/>
      <c r="J204" s="439"/>
      <c r="K204" s="439"/>
      <c r="L204" s="439"/>
      <c r="M204" s="439"/>
    </row>
    <row r="205" spans="1:13" s="440" customFormat="1">
      <c r="A205" s="513"/>
      <c r="B205" s="450"/>
      <c r="C205" s="441" t="s">
        <v>19</v>
      </c>
      <c r="D205" s="442" t="s">
        <v>423</v>
      </c>
      <c r="E205" s="442">
        <f>5.84/10</f>
        <v>0.58399999999999996</v>
      </c>
      <c r="F205" s="443">
        <f t="shared" ref="F205" si="18">F204*E205</f>
        <v>5.2559999999999993</v>
      </c>
      <c r="G205" s="444"/>
      <c r="H205" s="445"/>
      <c r="I205" s="446">
        <v>7.2</v>
      </c>
      <c r="J205" s="445">
        <f t="shared" ref="J205" si="19">I205*F205</f>
        <v>37.843199999999996</v>
      </c>
      <c r="K205" s="445"/>
      <c r="L205" s="445"/>
      <c r="M205" s="445">
        <f t="shared" ref="M205:M210" si="20">L205+J205+H205</f>
        <v>37.843199999999996</v>
      </c>
    </row>
    <row r="206" spans="1:13" s="440" customFormat="1">
      <c r="A206" s="513"/>
      <c r="B206" s="450"/>
      <c r="C206" s="441" t="s">
        <v>424</v>
      </c>
      <c r="D206" s="442" t="s">
        <v>22</v>
      </c>
      <c r="E206" s="442">
        <f>2.27/10</f>
        <v>0.22700000000000001</v>
      </c>
      <c r="F206" s="443">
        <f t="shared" ref="F206" si="21">F204*E206</f>
        <v>2.0430000000000001</v>
      </c>
      <c r="G206" s="444"/>
      <c r="H206" s="445"/>
      <c r="I206" s="446"/>
      <c r="J206" s="445"/>
      <c r="K206" s="445">
        <v>4</v>
      </c>
      <c r="L206" s="445">
        <f t="shared" ref="L206" si="22">K206*F206</f>
        <v>8.1720000000000006</v>
      </c>
      <c r="M206" s="445">
        <f t="shared" si="20"/>
        <v>8.1720000000000006</v>
      </c>
    </row>
    <row r="207" spans="1:13" s="440" customFormat="1" ht="16.5">
      <c r="A207" s="513"/>
      <c r="B207" s="450" t="s">
        <v>476</v>
      </c>
      <c r="C207" s="441" t="s">
        <v>437</v>
      </c>
      <c r="D207" s="442" t="s">
        <v>46</v>
      </c>
      <c r="E207" s="442"/>
      <c r="F207" s="443">
        <v>2</v>
      </c>
      <c r="G207" s="444">
        <v>7.7</v>
      </c>
      <c r="H207" s="445">
        <f t="shared" ref="H207:H210" si="23">G207*F207</f>
        <v>15.4</v>
      </c>
      <c r="I207" s="446"/>
      <c r="J207" s="445"/>
      <c r="K207" s="445"/>
      <c r="L207" s="445"/>
      <c r="M207" s="445">
        <f t="shared" si="20"/>
        <v>15.4</v>
      </c>
    </row>
    <row r="208" spans="1:13" s="440" customFormat="1" ht="16.5">
      <c r="A208" s="513"/>
      <c r="B208" s="450" t="s">
        <v>477</v>
      </c>
      <c r="C208" s="441" t="s">
        <v>438</v>
      </c>
      <c r="D208" s="442" t="s">
        <v>46</v>
      </c>
      <c r="E208" s="442"/>
      <c r="F208" s="443">
        <v>4</v>
      </c>
      <c r="G208" s="444">
        <v>6.4</v>
      </c>
      <c r="H208" s="445">
        <f t="shared" si="23"/>
        <v>25.6</v>
      </c>
      <c r="I208" s="446"/>
      <c r="J208" s="445"/>
      <c r="K208" s="445"/>
      <c r="L208" s="445"/>
      <c r="M208" s="445">
        <f t="shared" si="20"/>
        <v>25.6</v>
      </c>
    </row>
    <row r="209" spans="1:13" s="440" customFormat="1" ht="16.5">
      <c r="A209" s="513"/>
      <c r="B209" s="450" t="s">
        <v>478</v>
      </c>
      <c r="C209" s="441" t="s">
        <v>439</v>
      </c>
      <c r="D209" s="442" t="s">
        <v>46</v>
      </c>
      <c r="E209" s="442"/>
      <c r="F209" s="443">
        <v>4</v>
      </c>
      <c r="G209" s="444">
        <v>3.8</v>
      </c>
      <c r="H209" s="445">
        <f t="shared" si="23"/>
        <v>15.2</v>
      </c>
      <c r="I209" s="446"/>
      <c r="J209" s="445"/>
      <c r="K209" s="445"/>
      <c r="L209" s="445"/>
      <c r="M209" s="445">
        <f t="shared" si="20"/>
        <v>15.2</v>
      </c>
    </row>
    <row r="210" spans="1:13" s="440" customFormat="1">
      <c r="A210" s="514"/>
      <c r="B210" s="450"/>
      <c r="C210" s="441" t="s">
        <v>29</v>
      </c>
      <c r="D210" s="442" t="s">
        <v>22</v>
      </c>
      <c r="E210" s="442">
        <f>0.24/10</f>
        <v>2.4E-2</v>
      </c>
      <c r="F210" s="443">
        <f>E210*F204</f>
        <v>0.216</v>
      </c>
      <c r="G210" s="444">
        <v>4</v>
      </c>
      <c r="H210" s="445">
        <f t="shared" si="23"/>
        <v>0.86399999999999999</v>
      </c>
      <c r="I210" s="446"/>
      <c r="J210" s="445"/>
      <c r="K210" s="445"/>
      <c r="L210" s="445"/>
      <c r="M210" s="445">
        <f t="shared" si="20"/>
        <v>0.86399999999999999</v>
      </c>
    </row>
    <row r="211" spans="1:13" s="454" customFormat="1" ht="30">
      <c r="A211" s="515">
        <v>5</v>
      </c>
      <c r="B211" s="506" t="s">
        <v>440</v>
      </c>
      <c r="C211" s="451" t="s">
        <v>441</v>
      </c>
      <c r="D211" s="452" t="s">
        <v>34</v>
      </c>
      <c r="E211" s="452"/>
      <c r="F211" s="453">
        <v>30</v>
      </c>
      <c r="G211" s="439"/>
      <c r="H211" s="439"/>
      <c r="I211" s="439"/>
      <c r="J211" s="439"/>
      <c r="K211" s="439"/>
      <c r="L211" s="439"/>
      <c r="M211" s="439"/>
    </row>
    <row r="212" spans="1:13" s="454" customFormat="1">
      <c r="A212" s="516"/>
      <c r="B212" s="507"/>
      <c r="C212" s="455" t="s">
        <v>64</v>
      </c>
      <c r="D212" s="447" t="s">
        <v>45</v>
      </c>
      <c r="E212" s="456">
        <f>143/100</f>
        <v>1.43</v>
      </c>
      <c r="F212" s="447">
        <f>E212*F211</f>
        <v>42.9</v>
      </c>
      <c r="G212" s="444"/>
      <c r="H212" s="445"/>
      <c r="I212" s="446">
        <v>5.5</v>
      </c>
      <c r="J212" s="445">
        <f t="shared" ref="J212" si="24">I212*F212</f>
        <v>235.95</v>
      </c>
      <c r="K212" s="445"/>
      <c r="L212" s="445"/>
      <c r="M212" s="445">
        <f t="shared" ref="M212:M218" si="25">L212+J212+H212</f>
        <v>235.95</v>
      </c>
    </row>
    <row r="213" spans="1:13" s="454" customFormat="1">
      <c r="A213" s="516"/>
      <c r="B213" s="507"/>
      <c r="C213" s="455" t="s">
        <v>442</v>
      </c>
      <c r="D213" s="447" t="s">
        <v>22</v>
      </c>
      <c r="E213" s="447">
        <f>2.57*0.01</f>
        <v>2.5700000000000001E-2</v>
      </c>
      <c r="F213" s="447">
        <f>E213*F211</f>
        <v>0.77100000000000002</v>
      </c>
      <c r="G213" s="444"/>
      <c r="H213" s="445"/>
      <c r="I213" s="446"/>
      <c r="J213" s="445"/>
      <c r="K213" s="445">
        <v>4</v>
      </c>
      <c r="L213" s="445">
        <f t="shared" ref="L213" si="26">K213*F213</f>
        <v>3.0840000000000001</v>
      </c>
      <c r="M213" s="445">
        <f t="shared" si="25"/>
        <v>3.0840000000000001</v>
      </c>
    </row>
    <row r="214" spans="1:13" s="454" customFormat="1">
      <c r="A214" s="516"/>
      <c r="B214" s="474" t="s">
        <v>479</v>
      </c>
      <c r="C214" s="455" t="s">
        <v>443</v>
      </c>
      <c r="D214" s="447" t="s">
        <v>34</v>
      </c>
      <c r="E214" s="457">
        <f>92.9*0.01</f>
        <v>0.92900000000000005</v>
      </c>
      <c r="F214" s="447">
        <f>E214*F211</f>
        <v>27.87</v>
      </c>
      <c r="G214" s="444">
        <v>2.29</v>
      </c>
      <c r="H214" s="445">
        <f t="shared" ref="H214:H218" si="27">G214*F214</f>
        <v>63.822300000000006</v>
      </c>
      <c r="I214" s="446"/>
      <c r="J214" s="445"/>
      <c r="K214" s="445"/>
      <c r="L214" s="445"/>
      <c r="M214" s="445">
        <f t="shared" si="25"/>
        <v>63.822300000000006</v>
      </c>
    </row>
    <row r="215" spans="1:13" s="454" customFormat="1">
      <c r="A215" s="516"/>
      <c r="B215" s="474" t="s">
        <v>481</v>
      </c>
      <c r="C215" s="458" t="s">
        <v>444</v>
      </c>
      <c r="D215" s="459" t="s">
        <v>46</v>
      </c>
      <c r="E215" s="459" t="s">
        <v>445</v>
      </c>
      <c r="F215" s="447">
        <v>10</v>
      </c>
      <c r="G215" s="444">
        <v>0.5</v>
      </c>
      <c r="H215" s="445">
        <f t="shared" si="27"/>
        <v>5</v>
      </c>
      <c r="I215" s="446"/>
      <c r="J215" s="445"/>
      <c r="K215" s="445"/>
      <c r="L215" s="445"/>
      <c r="M215" s="445">
        <f t="shared" si="25"/>
        <v>5</v>
      </c>
    </row>
    <row r="216" spans="1:13" s="454" customFormat="1">
      <c r="A216" s="516"/>
      <c r="B216" s="474" t="s">
        <v>480</v>
      </c>
      <c r="C216" s="458" t="s">
        <v>446</v>
      </c>
      <c r="D216" s="459" t="s">
        <v>46</v>
      </c>
      <c r="E216" s="459" t="s">
        <v>445</v>
      </c>
      <c r="F216" s="447">
        <v>4</v>
      </c>
      <c r="G216" s="444">
        <v>0.93</v>
      </c>
      <c r="H216" s="445">
        <f t="shared" si="27"/>
        <v>3.72</v>
      </c>
      <c r="I216" s="446"/>
      <c r="J216" s="445"/>
      <c r="K216" s="445"/>
      <c r="L216" s="445"/>
      <c r="M216" s="445">
        <f t="shared" si="25"/>
        <v>3.72</v>
      </c>
    </row>
    <row r="217" spans="1:13" s="454" customFormat="1">
      <c r="A217" s="516"/>
      <c r="B217" s="474" t="s">
        <v>482</v>
      </c>
      <c r="C217" s="458" t="s">
        <v>447</v>
      </c>
      <c r="D217" s="459" t="s">
        <v>46</v>
      </c>
      <c r="E217" s="459" t="s">
        <v>445</v>
      </c>
      <c r="F217" s="447">
        <v>1</v>
      </c>
      <c r="G217" s="444">
        <v>8.5</v>
      </c>
      <c r="H217" s="445">
        <f t="shared" si="27"/>
        <v>8.5</v>
      </c>
      <c r="I217" s="446"/>
      <c r="J217" s="445"/>
      <c r="K217" s="445"/>
      <c r="L217" s="445"/>
      <c r="M217" s="445">
        <f t="shared" si="25"/>
        <v>8.5</v>
      </c>
    </row>
    <row r="218" spans="1:13" s="454" customFormat="1">
      <c r="A218" s="517"/>
      <c r="B218" s="460"/>
      <c r="C218" s="455" t="s">
        <v>47</v>
      </c>
      <c r="D218" s="447" t="s">
        <v>22</v>
      </c>
      <c r="E218" s="447">
        <f>4.57/100</f>
        <v>4.5700000000000005E-2</v>
      </c>
      <c r="F218" s="447">
        <f>E218*F211</f>
        <v>1.3710000000000002</v>
      </c>
      <c r="G218" s="444">
        <v>4</v>
      </c>
      <c r="H218" s="445">
        <f t="shared" si="27"/>
        <v>5.4840000000000009</v>
      </c>
      <c r="I218" s="446"/>
      <c r="J218" s="445"/>
      <c r="K218" s="445"/>
      <c r="L218" s="445"/>
      <c r="M218" s="445">
        <f t="shared" si="25"/>
        <v>5.4840000000000009</v>
      </c>
    </row>
    <row r="219" spans="1:13" s="440" customFormat="1">
      <c r="A219" s="508">
        <v>6</v>
      </c>
      <c r="B219" s="437" t="s">
        <v>448</v>
      </c>
      <c r="C219" s="436" t="s">
        <v>449</v>
      </c>
      <c r="D219" s="437" t="s">
        <v>46</v>
      </c>
      <c r="E219" s="437"/>
      <c r="F219" s="438">
        <v>3</v>
      </c>
      <c r="G219" s="439"/>
      <c r="H219" s="439"/>
      <c r="I219" s="439"/>
      <c r="J219" s="439"/>
      <c r="K219" s="439"/>
      <c r="L219" s="439"/>
      <c r="M219" s="439"/>
    </row>
    <row r="220" spans="1:13" s="440" customFormat="1">
      <c r="A220" s="508"/>
      <c r="B220" s="437"/>
      <c r="C220" s="441" t="s">
        <v>19</v>
      </c>
      <c r="D220" s="442" t="s">
        <v>45</v>
      </c>
      <c r="E220" s="442">
        <v>2.44</v>
      </c>
      <c r="F220" s="443">
        <f>F219*E220</f>
        <v>7.32</v>
      </c>
      <c r="G220" s="444"/>
      <c r="H220" s="445"/>
      <c r="I220" s="446">
        <v>7.2</v>
      </c>
      <c r="J220" s="445">
        <f t="shared" ref="J220" si="28">I220*F220</f>
        <v>52.704000000000001</v>
      </c>
      <c r="K220" s="445"/>
      <c r="L220" s="445"/>
      <c r="M220" s="445">
        <f t="shared" ref="M220:M224" si="29">L220+J220+H220</f>
        <v>52.704000000000001</v>
      </c>
    </row>
    <row r="221" spans="1:13" s="440" customFormat="1">
      <c r="A221" s="508"/>
      <c r="B221" s="437"/>
      <c r="C221" s="441" t="s">
        <v>424</v>
      </c>
      <c r="D221" s="442" t="s">
        <v>450</v>
      </c>
      <c r="E221" s="442">
        <v>0.13</v>
      </c>
      <c r="F221" s="443">
        <f>F219*E221</f>
        <v>0.39</v>
      </c>
      <c r="G221" s="444"/>
      <c r="H221" s="445"/>
      <c r="I221" s="446"/>
      <c r="J221" s="445"/>
      <c r="K221" s="445">
        <v>4</v>
      </c>
      <c r="L221" s="445">
        <f t="shared" ref="L221" si="30">K221*F221</f>
        <v>1.56</v>
      </c>
      <c r="M221" s="445">
        <f t="shared" si="29"/>
        <v>1.56</v>
      </c>
    </row>
    <row r="222" spans="1:13" s="440" customFormat="1">
      <c r="A222" s="508"/>
      <c r="B222" s="450" t="s">
        <v>451</v>
      </c>
      <c r="C222" s="441" t="s">
        <v>452</v>
      </c>
      <c r="D222" s="442" t="s">
        <v>453</v>
      </c>
      <c r="E222" s="442"/>
      <c r="F222" s="443">
        <v>2</v>
      </c>
      <c r="G222" s="444">
        <v>156</v>
      </c>
      <c r="H222" s="445">
        <f t="shared" ref="H222:H224" si="31">G222*F222</f>
        <v>312</v>
      </c>
      <c r="I222" s="446"/>
      <c r="J222" s="445"/>
      <c r="K222" s="445"/>
      <c r="L222" s="445"/>
      <c r="M222" s="445">
        <f t="shared" si="29"/>
        <v>312</v>
      </c>
    </row>
    <row r="223" spans="1:13" s="440" customFormat="1" ht="27" customHeight="1">
      <c r="A223" s="508"/>
      <c r="B223" s="450" t="s">
        <v>454</v>
      </c>
      <c r="C223" s="441" t="s">
        <v>455</v>
      </c>
      <c r="D223" s="442" t="s">
        <v>453</v>
      </c>
      <c r="E223" s="442"/>
      <c r="F223" s="443">
        <v>1</v>
      </c>
      <c r="G223" s="444">
        <v>950</v>
      </c>
      <c r="H223" s="445">
        <f t="shared" si="31"/>
        <v>950</v>
      </c>
      <c r="I223" s="446"/>
      <c r="J223" s="445"/>
      <c r="K223" s="445"/>
      <c r="L223" s="445"/>
      <c r="M223" s="445">
        <f t="shared" si="29"/>
        <v>950</v>
      </c>
    </row>
    <row r="224" spans="1:13" s="440" customFormat="1">
      <c r="A224" s="508"/>
      <c r="B224" s="448"/>
      <c r="C224" s="441" t="s">
        <v>29</v>
      </c>
      <c r="D224" s="442" t="s">
        <v>22</v>
      </c>
      <c r="E224" s="442">
        <v>0.94</v>
      </c>
      <c r="F224" s="443">
        <f>F219*E224</f>
        <v>2.82</v>
      </c>
      <c r="G224" s="444">
        <v>4</v>
      </c>
      <c r="H224" s="445">
        <f t="shared" si="31"/>
        <v>11.28</v>
      </c>
      <c r="I224" s="446"/>
      <c r="J224" s="445"/>
      <c r="K224" s="445"/>
      <c r="L224" s="445"/>
      <c r="M224" s="445">
        <f t="shared" si="29"/>
        <v>11.28</v>
      </c>
    </row>
    <row r="225" spans="1:13" s="440" customFormat="1">
      <c r="A225" s="508">
        <v>7</v>
      </c>
      <c r="B225" s="437" t="s">
        <v>456</v>
      </c>
      <c r="C225" s="436" t="s">
        <v>457</v>
      </c>
      <c r="D225" s="437" t="s">
        <v>46</v>
      </c>
      <c r="E225" s="437"/>
      <c r="F225" s="438">
        <v>4</v>
      </c>
      <c r="G225" s="439"/>
      <c r="H225" s="439"/>
      <c r="I225" s="439"/>
      <c r="J225" s="439"/>
      <c r="K225" s="439"/>
      <c r="L225" s="439"/>
      <c r="M225" s="439"/>
    </row>
    <row r="226" spans="1:13" s="440" customFormat="1">
      <c r="A226" s="508"/>
      <c r="B226" s="437"/>
      <c r="C226" s="441" t="s">
        <v>19</v>
      </c>
      <c r="D226" s="442" t="s">
        <v>45</v>
      </c>
      <c r="E226" s="442">
        <v>2.19</v>
      </c>
      <c r="F226" s="443">
        <f>F225*E226</f>
        <v>8.76</v>
      </c>
      <c r="G226" s="444"/>
      <c r="H226" s="445"/>
      <c r="I226" s="446">
        <v>7.2</v>
      </c>
      <c r="J226" s="445">
        <f t="shared" ref="J226" si="32">I226*F226</f>
        <v>63.072000000000003</v>
      </c>
      <c r="K226" s="445"/>
      <c r="L226" s="445"/>
      <c r="M226" s="445">
        <f t="shared" ref="M226:M230" si="33">L226+J226+H226</f>
        <v>63.072000000000003</v>
      </c>
    </row>
    <row r="227" spans="1:13" s="440" customFormat="1">
      <c r="A227" s="508"/>
      <c r="B227" s="437"/>
      <c r="C227" s="441" t="s">
        <v>424</v>
      </c>
      <c r="D227" s="442" t="s">
        <v>450</v>
      </c>
      <c r="E227" s="442">
        <v>7.0000000000000007E-2</v>
      </c>
      <c r="F227" s="443">
        <f>F225*E227</f>
        <v>0.28000000000000003</v>
      </c>
      <c r="G227" s="444"/>
      <c r="H227" s="445"/>
      <c r="I227" s="446"/>
      <c r="J227" s="445"/>
      <c r="K227" s="445">
        <v>4</v>
      </c>
      <c r="L227" s="445">
        <f t="shared" ref="L227" si="34">K227*F227</f>
        <v>1.1200000000000001</v>
      </c>
      <c r="M227" s="445">
        <f t="shared" si="33"/>
        <v>1.1200000000000001</v>
      </c>
    </row>
    <row r="228" spans="1:13" s="440" customFormat="1">
      <c r="A228" s="508"/>
      <c r="B228" s="450" t="s">
        <v>483</v>
      </c>
      <c r="C228" s="441" t="s">
        <v>458</v>
      </c>
      <c r="D228" s="442" t="s">
        <v>453</v>
      </c>
      <c r="E228" s="442"/>
      <c r="F228" s="443">
        <v>3</v>
      </c>
      <c r="G228" s="444">
        <v>108</v>
      </c>
      <c r="H228" s="445">
        <f t="shared" ref="H228:H230" si="35">G228*F228</f>
        <v>324</v>
      </c>
      <c r="I228" s="446"/>
      <c r="J228" s="445"/>
      <c r="K228" s="445"/>
      <c r="L228" s="445"/>
      <c r="M228" s="445">
        <f t="shared" si="33"/>
        <v>324</v>
      </c>
    </row>
    <row r="229" spans="1:13" s="440" customFormat="1">
      <c r="A229" s="508"/>
      <c r="B229" s="450" t="s">
        <v>484</v>
      </c>
      <c r="C229" s="441" t="s">
        <v>459</v>
      </c>
      <c r="D229" s="442" t="s">
        <v>453</v>
      </c>
      <c r="E229" s="442"/>
      <c r="F229" s="443">
        <v>1</v>
      </c>
      <c r="G229" s="444">
        <v>384</v>
      </c>
      <c r="H229" s="445">
        <f t="shared" si="35"/>
        <v>384</v>
      </c>
      <c r="I229" s="446"/>
      <c r="J229" s="445"/>
      <c r="K229" s="445"/>
      <c r="L229" s="445"/>
      <c r="M229" s="445">
        <f t="shared" si="33"/>
        <v>384</v>
      </c>
    </row>
    <row r="230" spans="1:13" s="440" customFormat="1">
      <c r="A230" s="508"/>
      <c r="B230" s="450"/>
      <c r="C230" s="441" t="s">
        <v>29</v>
      </c>
      <c r="D230" s="442" t="s">
        <v>22</v>
      </c>
      <c r="E230" s="442">
        <v>0.37</v>
      </c>
      <c r="F230" s="443">
        <f>F225*E230</f>
        <v>1.48</v>
      </c>
      <c r="G230" s="444">
        <v>4</v>
      </c>
      <c r="H230" s="445">
        <f t="shared" si="35"/>
        <v>5.92</v>
      </c>
      <c r="I230" s="446"/>
      <c r="J230" s="445"/>
      <c r="K230" s="445"/>
      <c r="L230" s="445"/>
      <c r="M230" s="445">
        <f t="shared" si="33"/>
        <v>5.92</v>
      </c>
    </row>
    <row r="231" spans="1:13" s="440" customFormat="1">
      <c r="A231" s="512">
        <v>8</v>
      </c>
      <c r="B231" s="461" t="s">
        <v>460</v>
      </c>
      <c r="C231" s="462" t="s">
        <v>461</v>
      </c>
      <c r="D231" s="437" t="s">
        <v>46</v>
      </c>
      <c r="E231" s="437"/>
      <c r="F231" s="438">
        <v>4</v>
      </c>
      <c r="G231" s="439"/>
      <c r="H231" s="439"/>
      <c r="I231" s="439"/>
      <c r="J231" s="439"/>
      <c r="K231" s="439"/>
      <c r="L231" s="439"/>
      <c r="M231" s="439"/>
    </row>
    <row r="232" spans="1:13" s="440" customFormat="1">
      <c r="A232" s="513"/>
      <c r="B232" s="463"/>
      <c r="C232" s="464" t="s">
        <v>19</v>
      </c>
      <c r="D232" s="442" t="s">
        <v>45</v>
      </c>
      <c r="E232" s="442">
        <v>0.82</v>
      </c>
      <c r="F232" s="443">
        <f>F231*E232</f>
        <v>3.28</v>
      </c>
      <c r="G232" s="444"/>
      <c r="H232" s="445"/>
      <c r="I232" s="446">
        <v>7.2</v>
      </c>
      <c r="J232" s="445">
        <f t="shared" ref="J232" si="36">I232*F232</f>
        <v>23.616</v>
      </c>
      <c r="K232" s="445"/>
      <c r="L232" s="445"/>
      <c r="M232" s="445">
        <f t="shared" ref="M232:M235" si="37">L232+J232+H232</f>
        <v>23.616</v>
      </c>
    </row>
    <row r="233" spans="1:13" s="440" customFormat="1">
      <c r="A233" s="513"/>
      <c r="B233" s="463"/>
      <c r="C233" s="464" t="s">
        <v>424</v>
      </c>
      <c r="D233" s="442" t="s">
        <v>22</v>
      </c>
      <c r="E233" s="442">
        <v>0.01</v>
      </c>
      <c r="F233" s="443">
        <f>F231*E233</f>
        <v>0.04</v>
      </c>
      <c r="G233" s="444"/>
      <c r="H233" s="445"/>
      <c r="I233" s="446"/>
      <c r="J233" s="445"/>
      <c r="K233" s="445">
        <v>4</v>
      </c>
      <c r="L233" s="445">
        <f t="shared" ref="L233" si="38">K233*F233</f>
        <v>0.16</v>
      </c>
      <c r="M233" s="445">
        <f t="shared" si="37"/>
        <v>0.16</v>
      </c>
    </row>
    <row r="234" spans="1:13" s="440" customFormat="1">
      <c r="A234" s="513"/>
      <c r="B234" s="465" t="s">
        <v>462</v>
      </c>
      <c r="C234" s="464" t="s">
        <v>463</v>
      </c>
      <c r="D234" s="442" t="s">
        <v>453</v>
      </c>
      <c r="E234" s="442"/>
      <c r="F234" s="443">
        <f>F231</f>
        <v>4</v>
      </c>
      <c r="G234" s="444">
        <v>65</v>
      </c>
      <c r="H234" s="445">
        <f t="shared" ref="H234:H235" si="39">G234*F234</f>
        <v>260</v>
      </c>
      <c r="I234" s="446"/>
      <c r="J234" s="445"/>
      <c r="K234" s="445"/>
      <c r="L234" s="445"/>
      <c r="M234" s="445">
        <f t="shared" si="37"/>
        <v>260</v>
      </c>
    </row>
    <row r="235" spans="1:13" s="440" customFormat="1">
      <c r="A235" s="514"/>
      <c r="B235" s="463"/>
      <c r="C235" s="441" t="s">
        <v>29</v>
      </c>
      <c r="D235" s="442" t="s">
        <v>22</v>
      </c>
      <c r="E235" s="442">
        <v>7.0000000000000007E-2</v>
      </c>
      <c r="F235" s="443">
        <f>F231*E235</f>
        <v>0.28000000000000003</v>
      </c>
      <c r="G235" s="444">
        <v>4</v>
      </c>
      <c r="H235" s="445">
        <f t="shared" si="39"/>
        <v>1.1200000000000001</v>
      </c>
      <c r="I235" s="446"/>
      <c r="J235" s="445"/>
      <c r="K235" s="445"/>
      <c r="L235" s="445"/>
      <c r="M235" s="445">
        <f t="shared" si="37"/>
        <v>1.1200000000000001</v>
      </c>
    </row>
    <row r="236" spans="1:13" s="440" customFormat="1">
      <c r="A236" s="508">
        <v>10</v>
      </c>
      <c r="B236" s="437" t="s">
        <v>464</v>
      </c>
      <c r="C236" s="436" t="s">
        <v>465</v>
      </c>
      <c r="D236" s="437" t="s">
        <v>46</v>
      </c>
      <c r="E236" s="437"/>
      <c r="F236" s="438">
        <v>4</v>
      </c>
      <c r="G236" s="439"/>
      <c r="H236" s="439"/>
      <c r="I236" s="439"/>
      <c r="J236" s="439"/>
      <c r="K236" s="439"/>
      <c r="L236" s="439"/>
      <c r="M236" s="439"/>
    </row>
    <row r="237" spans="1:13" s="440" customFormat="1">
      <c r="A237" s="508"/>
      <c r="B237" s="450"/>
      <c r="C237" s="441" t="s">
        <v>19</v>
      </c>
      <c r="D237" s="442" t="s">
        <v>45</v>
      </c>
      <c r="E237" s="442">
        <v>0.46</v>
      </c>
      <c r="F237" s="443">
        <f>F236*E237</f>
        <v>1.84</v>
      </c>
      <c r="G237" s="444"/>
      <c r="H237" s="445"/>
      <c r="I237" s="446">
        <v>7.2</v>
      </c>
      <c r="J237" s="445">
        <f t="shared" ref="J237" si="40">I237*F237</f>
        <v>13.248000000000001</v>
      </c>
      <c r="K237" s="445"/>
      <c r="L237" s="445"/>
      <c r="M237" s="445">
        <f t="shared" ref="M237:M240" si="41">L237+J237+H237</f>
        <v>13.248000000000001</v>
      </c>
    </row>
    <row r="238" spans="1:13" s="440" customFormat="1">
      <c r="A238" s="508"/>
      <c r="B238" s="450"/>
      <c r="C238" s="441" t="s">
        <v>424</v>
      </c>
      <c r="D238" s="442" t="s">
        <v>22</v>
      </c>
      <c r="E238" s="442">
        <v>0.02</v>
      </c>
      <c r="F238" s="443">
        <f>F236*E238</f>
        <v>0.08</v>
      </c>
      <c r="G238" s="444"/>
      <c r="H238" s="445"/>
      <c r="I238" s="446"/>
      <c r="J238" s="445"/>
      <c r="K238" s="445">
        <v>4</v>
      </c>
      <c r="L238" s="445">
        <f t="shared" ref="L238" si="42">K238*F238</f>
        <v>0.32</v>
      </c>
      <c r="M238" s="445">
        <f t="shared" si="41"/>
        <v>0.32</v>
      </c>
    </row>
    <row r="239" spans="1:13" s="440" customFormat="1">
      <c r="A239" s="508"/>
      <c r="B239" s="450" t="s">
        <v>485</v>
      </c>
      <c r="C239" s="441" t="s">
        <v>466</v>
      </c>
      <c r="D239" s="442" t="s">
        <v>46</v>
      </c>
      <c r="E239" s="443">
        <v>1</v>
      </c>
      <c r="F239" s="443">
        <f>E239*F236</f>
        <v>4</v>
      </c>
      <c r="G239" s="444">
        <v>20</v>
      </c>
      <c r="H239" s="445">
        <f t="shared" ref="H239:H240" si="43">G239*F239</f>
        <v>80</v>
      </c>
      <c r="I239" s="446"/>
      <c r="J239" s="445"/>
      <c r="K239" s="445"/>
      <c r="L239" s="445"/>
      <c r="M239" s="445">
        <f t="shared" si="41"/>
        <v>80</v>
      </c>
    </row>
    <row r="240" spans="1:13" s="440" customFormat="1">
      <c r="A240" s="508"/>
      <c r="B240" s="450"/>
      <c r="C240" s="441" t="s">
        <v>29</v>
      </c>
      <c r="D240" s="442" t="s">
        <v>22</v>
      </c>
      <c r="E240" s="443">
        <v>0.11</v>
      </c>
      <c r="F240" s="443">
        <f>F236*E240</f>
        <v>0.44</v>
      </c>
      <c r="G240" s="444">
        <v>4</v>
      </c>
      <c r="H240" s="445">
        <f t="shared" si="43"/>
        <v>1.76</v>
      </c>
      <c r="I240" s="446"/>
      <c r="J240" s="445"/>
      <c r="K240" s="445"/>
      <c r="L240" s="445"/>
      <c r="M240" s="445">
        <f t="shared" si="41"/>
        <v>1.76</v>
      </c>
    </row>
    <row r="241" spans="1:256" s="95" customFormat="1">
      <c r="A241" s="508">
        <v>11</v>
      </c>
      <c r="B241" s="73" t="s">
        <v>467</v>
      </c>
      <c r="C241" s="466" t="s">
        <v>468</v>
      </c>
      <c r="D241" s="73" t="s">
        <v>46</v>
      </c>
      <c r="E241" s="73"/>
      <c r="F241" s="73">
        <v>1</v>
      </c>
      <c r="G241" s="121"/>
      <c r="H241" s="467"/>
      <c r="I241" s="121"/>
      <c r="J241" s="121"/>
      <c r="K241" s="121"/>
      <c r="L241" s="121"/>
      <c r="M241" s="467"/>
      <c r="N241" s="468"/>
      <c r="O241" s="157"/>
      <c r="P241" s="469"/>
      <c r="Q241" s="469"/>
      <c r="R241" s="469"/>
      <c r="S241" s="469"/>
      <c r="T241" s="469"/>
      <c r="U241" s="469"/>
      <c r="V241" s="469"/>
      <c r="W241" s="469"/>
      <c r="X241" s="469"/>
      <c r="Y241" s="469"/>
      <c r="Z241" s="469"/>
      <c r="AA241" s="469"/>
      <c r="AB241" s="469"/>
      <c r="AC241" s="469"/>
      <c r="AD241" s="469"/>
      <c r="AE241" s="469"/>
      <c r="AF241" s="469"/>
      <c r="AG241" s="469"/>
      <c r="AH241" s="469"/>
      <c r="AI241" s="469"/>
      <c r="AJ241" s="469"/>
      <c r="AK241" s="469"/>
      <c r="AL241" s="469"/>
      <c r="AM241" s="469"/>
      <c r="AN241" s="469"/>
      <c r="AO241" s="469"/>
      <c r="AP241" s="469"/>
      <c r="AQ241" s="469"/>
      <c r="AR241" s="469"/>
      <c r="AS241" s="469"/>
      <c r="AT241" s="469"/>
      <c r="AU241" s="469"/>
      <c r="AV241" s="469"/>
      <c r="AW241" s="469"/>
      <c r="AX241" s="469"/>
      <c r="AY241" s="469"/>
      <c r="AZ241" s="469"/>
      <c r="BA241" s="469"/>
      <c r="BB241" s="469"/>
      <c r="BC241" s="469"/>
      <c r="BD241" s="469"/>
      <c r="BE241" s="469"/>
      <c r="BF241" s="469"/>
      <c r="BG241" s="469"/>
      <c r="BH241" s="469"/>
      <c r="BI241" s="469"/>
      <c r="BJ241" s="469"/>
      <c r="BK241" s="469"/>
      <c r="BL241" s="469"/>
      <c r="BM241" s="469"/>
      <c r="BN241" s="469"/>
      <c r="BO241" s="469"/>
      <c r="BP241" s="469"/>
      <c r="BQ241" s="469"/>
      <c r="BR241" s="469"/>
      <c r="BS241" s="469"/>
      <c r="BT241" s="469"/>
      <c r="BU241" s="469"/>
      <c r="BV241" s="469"/>
      <c r="BW241" s="469"/>
      <c r="BX241" s="469"/>
      <c r="BY241" s="469"/>
      <c r="BZ241" s="469"/>
      <c r="CA241" s="469"/>
      <c r="CB241" s="469"/>
      <c r="CC241" s="469"/>
      <c r="CD241" s="469"/>
      <c r="CE241" s="469"/>
      <c r="CF241" s="469"/>
      <c r="CG241" s="469"/>
      <c r="CH241" s="469"/>
      <c r="CI241" s="469"/>
      <c r="CJ241" s="469"/>
      <c r="CK241" s="469"/>
      <c r="CL241" s="469"/>
      <c r="CM241" s="469"/>
      <c r="CN241" s="469"/>
      <c r="CO241" s="469"/>
      <c r="CP241" s="469"/>
      <c r="CQ241" s="469"/>
      <c r="CR241" s="469"/>
      <c r="CS241" s="469"/>
      <c r="CT241" s="469"/>
      <c r="CU241" s="469"/>
      <c r="CV241" s="469"/>
      <c r="CW241" s="469"/>
      <c r="CX241" s="469"/>
      <c r="CY241" s="469"/>
      <c r="CZ241" s="469"/>
      <c r="DA241" s="469"/>
      <c r="DB241" s="469"/>
      <c r="DC241" s="469"/>
      <c r="DD241" s="469"/>
      <c r="DE241" s="469"/>
      <c r="DF241" s="469"/>
      <c r="DG241" s="469"/>
      <c r="DH241" s="469"/>
      <c r="DI241" s="469"/>
      <c r="DJ241" s="469"/>
      <c r="DK241" s="469"/>
      <c r="DL241" s="469"/>
      <c r="DM241" s="469"/>
      <c r="DN241" s="469"/>
      <c r="DO241" s="469"/>
      <c r="DP241" s="469"/>
      <c r="DQ241" s="469"/>
      <c r="DR241" s="469"/>
      <c r="DS241" s="469"/>
      <c r="DT241" s="469"/>
      <c r="DU241" s="469"/>
      <c r="DV241" s="469"/>
      <c r="DW241" s="469"/>
      <c r="DX241" s="469"/>
      <c r="DY241" s="469"/>
      <c r="DZ241" s="469"/>
      <c r="EA241" s="469"/>
      <c r="EB241" s="469"/>
      <c r="EC241" s="469"/>
      <c r="ED241" s="469"/>
      <c r="EE241" s="469"/>
      <c r="EF241" s="469"/>
      <c r="EG241" s="469"/>
      <c r="EH241" s="469"/>
      <c r="EI241" s="469"/>
      <c r="EJ241" s="469"/>
      <c r="EK241" s="469"/>
      <c r="EL241" s="469"/>
      <c r="EM241" s="469"/>
      <c r="EN241" s="469"/>
      <c r="EO241" s="469"/>
      <c r="EP241" s="469"/>
      <c r="EQ241" s="469"/>
      <c r="ER241" s="469"/>
      <c r="ES241" s="469"/>
      <c r="ET241" s="469"/>
      <c r="EU241" s="469"/>
      <c r="EV241" s="469"/>
      <c r="EW241" s="469"/>
      <c r="EX241" s="469"/>
      <c r="EY241" s="469"/>
      <c r="EZ241" s="469"/>
      <c r="FA241" s="469"/>
      <c r="FB241" s="469"/>
      <c r="FC241" s="469"/>
      <c r="FD241" s="469"/>
      <c r="FE241" s="469"/>
      <c r="FF241" s="469"/>
      <c r="FG241" s="469"/>
      <c r="FH241" s="469"/>
      <c r="FI241" s="469"/>
      <c r="FJ241" s="469"/>
      <c r="FK241" s="469"/>
      <c r="FL241" s="469"/>
      <c r="FM241" s="469"/>
      <c r="FN241" s="469"/>
      <c r="FO241" s="469"/>
      <c r="FP241" s="469"/>
      <c r="FQ241" s="469"/>
      <c r="FR241" s="469"/>
      <c r="FS241" s="469"/>
      <c r="FT241" s="469"/>
      <c r="FU241" s="469"/>
      <c r="FV241" s="469"/>
      <c r="FW241" s="469"/>
      <c r="FX241" s="469"/>
      <c r="FY241" s="469"/>
      <c r="FZ241" s="469"/>
      <c r="GA241" s="469"/>
      <c r="GB241" s="469"/>
      <c r="GC241" s="469"/>
      <c r="GD241" s="469"/>
      <c r="GE241" s="469"/>
      <c r="GF241" s="469"/>
      <c r="GG241" s="469"/>
      <c r="GH241" s="469"/>
      <c r="GI241" s="469"/>
      <c r="GJ241" s="469"/>
      <c r="GK241" s="469"/>
      <c r="GL241" s="469"/>
      <c r="GM241" s="469"/>
      <c r="GN241" s="469"/>
      <c r="GO241" s="469"/>
      <c r="GP241" s="469"/>
      <c r="GQ241" s="469"/>
      <c r="GR241" s="469"/>
      <c r="GS241" s="469"/>
      <c r="GT241" s="469"/>
      <c r="GU241" s="469"/>
      <c r="GV241" s="469"/>
      <c r="GW241" s="469"/>
      <c r="GX241" s="469"/>
      <c r="GY241" s="469"/>
      <c r="GZ241" s="469"/>
      <c r="HA241" s="469"/>
      <c r="HB241" s="469"/>
      <c r="HC241" s="469"/>
      <c r="HD241" s="469"/>
      <c r="HE241" s="469"/>
      <c r="HF241" s="469"/>
      <c r="HG241" s="469"/>
      <c r="HH241" s="469"/>
      <c r="HI241" s="469"/>
      <c r="HJ241" s="469"/>
      <c r="HK241" s="469"/>
      <c r="HL241" s="469"/>
      <c r="HM241" s="469"/>
      <c r="HN241" s="469"/>
      <c r="HO241" s="469"/>
      <c r="HP241" s="469"/>
      <c r="HQ241" s="469"/>
      <c r="HR241" s="469"/>
      <c r="HS241" s="469"/>
      <c r="HT241" s="469"/>
      <c r="HU241" s="469"/>
      <c r="HV241" s="469"/>
      <c r="HW241" s="469"/>
      <c r="HX241" s="469"/>
      <c r="HY241" s="469"/>
      <c r="HZ241" s="469"/>
      <c r="IA241" s="469"/>
      <c r="IB241" s="469"/>
      <c r="IC241" s="469"/>
      <c r="ID241" s="469"/>
      <c r="IE241" s="469"/>
      <c r="IF241" s="469"/>
      <c r="IG241" s="469"/>
      <c r="IH241" s="469"/>
      <c r="II241" s="469"/>
      <c r="IJ241" s="469"/>
      <c r="IK241" s="469"/>
      <c r="IL241" s="469"/>
      <c r="IM241" s="469"/>
      <c r="IN241" s="469"/>
      <c r="IO241" s="469"/>
      <c r="IP241" s="469"/>
      <c r="IQ241" s="469"/>
      <c r="IR241" s="469"/>
      <c r="IS241" s="469"/>
      <c r="IT241" s="469"/>
      <c r="IU241" s="469"/>
      <c r="IV241" s="469"/>
    </row>
    <row r="242" spans="1:256" s="95" customFormat="1">
      <c r="A242" s="508"/>
      <c r="B242" s="121"/>
      <c r="C242" s="470" t="s">
        <v>19</v>
      </c>
      <c r="D242" s="121" t="s">
        <v>20</v>
      </c>
      <c r="E242" s="121">
        <v>88.6</v>
      </c>
      <c r="F242" s="121">
        <f>E242*F241</f>
        <v>88.6</v>
      </c>
      <c r="G242" s="121"/>
      <c r="H242" s="467"/>
      <c r="I242" s="471">
        <v>7.2</v>
      </c>
      <c r="J242" s="121">
        <f>I242*F242</f>
        <v>637.91999999999996</v>
      </c>
      <c r="K242" s="121"/>
      <c r="L242" s="121"/>
      <c r="M242" s="467">
        <f>J242</f>
        <v>637.91999999999996</v>
      </c>
      <c r="N242" s="472"/>
      <c r="O242" s="469"/>
      <c r="P242" s="469"/>
      <c r="Q242" s="469"/>
      <c r="R242" s="469"/>
      <c r="S242" s="469"/>
      <c r="T242" s="469"/>
      <c r="U242" s="469"/>
      <c r="V242" s="469"/>
      <c r="W242" s="469"/>
      <c r="X242" s="469"/>
      <c r="Y242" s="469"/>
      <c r="Z242" s="469"/>
      <c r="AA242" s="469"/>
      <c r="AB242" s="469"/>
      <c r="AC242" s="469"/>
      <c r="AD242" s="469"/>
      <c r="AE242" s="469"/>
      <c r="AF242" s="469"/>
      <c r="AG242" s="469"/>
      <c r="AH242" s="469"/>
      <c r="AI242" s="469"/>
      <c r="AJ242" s="469"/>
      <c r="AK242" s="469"/>
      <c r="AL242" s="469"/>
      <c r="AM242" s="469"/>
      <c r="AN242" s="469"/>
      <c r="AO242" s="469"/>
      <c r="AP242" s="469"/>
      <c r="AQ242" s="469"/>
      <c r="AR242" s="469"/>
      <c r="AS242" s="469"/>
      <c r="AT242" s="469"/>
      <c r="AU242" s="469"/>
      <c r="AV242" s="469"/>
      <c r="AW242" s="469"/>
      <c r="AX242" s="469"/>
      <c r="AY242" s="469"/>
      <c r="AZ242" s="469"/>
      <c r="BA242" s="469"/>
      <c r="BB242" s="469"/>
      <c r="BC242" s="469"/>
      <c r="BD242" s="469"/>
      <c r="BE242" s="469"/>
      <c r="BF242" s="469"/>
      <c r="BG242" s="469"/>
      <c r="BH242" s="469"/>
      <c r="BI242" s="469"/>
      <c r="BJ242" s="469"/>
      <c r="BK242" s="469"/>
      <c r="BL242" s="469"/>
      <c r="BM242" s="469"/>
      <c r="BN242" s="469"/>
      <c r="BO242" s="469"/>
      <c r="BP242" s="469"/>
      <c r="BQ242" s="469"/>
      <c r="BR242" s="469"/>
      <c r="BS242" s="469"/>
      <c r="BT242" s="469"/>
      <c r="BU242" s="469"/>
      <c r="BV242" s="469"/>
      <c r="BW242" s="469"/>
      <c r="BX242" s="469"/>
      <c r="BY242" s="469"/>
      <c r="BZ242" s="469"/>
      <c r="CA242" s="469"/>
      <c r="CB242" s="469"/>
      <c r="CC242" s="469"/>
      <c r="CD242" s="469"/>
      <c r="CE242" s="469"/>
      <c r="CF242" s="469"/>
      <c r="CG242" s="469"/>
      <c r="CH242" s="469"/>
      <c r="CI242" s="469"/>
      <c r="CJ242" s="469"/>
      <c r="CK242" s="469"/>
      <c r="CL242" s="469"/>
      <c r="CM242" s="469"/>
      <c r="CN242" s="469"/>
      <c r="CO242" s="469"/>
      <c r="CP242" s="469"/>
      <c r="CQ242" s="469"/>
      <c r="CR242" s="469"/>
      <c r="CS242" s="469"/>
      <c r="CT242" s="469"/>
      <c r="CU242" s="469"/>
      <c r="CV242" s="469"/>
      <c r="CW242" s="469"/>
      <c r="CX242" s="469"/>
      <c r="CY242" s="469"/>
      <c r="CZ242" s="469"/>
      <c r="DA242" s="469"/>
      <c r="DB242" s="469"/>
      <c r="DC242" s="469"/>
      <c r="DD242" s="469"/>
      <c r="DE242" s="469"/>
      <c r="DF242" s="469"/>
      <c r="DG242" s="469"/>
      <c r="DH242" s="469"/>
      <c r="DI242" s="469"/>
      <c r="DJ242" s="469"/>
      <c r="DK242" s="469"/>
      <c r="DL242" s="469"/>
      <c r="DM242" s="469"/>
      <c r="DN242" s="469"/>
      <c r="DO242" s="469"/>
      <c r="DP242" s="469"/>
      <c r="DQ242" s="469"/>
      <c r="DR242" s="469"/>
      <c r="DS242" s="469"/>
      <c r="DT242" s="469"/>
      <c r="DU242" s="469"/>
      <c r="DV242" s="469"/>
      <c r="DW242" s="469"/>
      <c r="DX242" s="469"/>
      <c r="DY242" s="469"/>
      <c r="DZ242" s="469"/>
      <c r="EA242" s="469"/>
      <c r="EB242" s="469"/>
      <c r="EC242" s="469"/>
      <c r="ED242" s="469"/>
      <c r="EE242" s="469"/>
      <c r="EF242" s="469"/>
      <c r="EG242" s="469"/>
      <c r="EH242" s="469"/>
      <c r="EI242" s="469"/>
      <c r="EJ242" s="469"/>
      <c r="EK242" s="469"/>
      <c r="EL242" s="469"/>
      <c r="EM242" s="469"/>
      <c r="EN242" s="469"/>
      <c r="EO242" s="469"/>
      <c r="EP242" s="469"/>
      <c r="EQ242" s="469"/>
      <c r="ER242" s="469"/>
      <c r="ES242" s="469"/>
      <c r="ET242" s="469"/>
      <c r="EU242" s="469"/>
      <c r="EV242" s="469"/>
      <c r="EW242" s="469"/>
      <c r="EX242" s="469"/>
      <c r="EY242" s="469"/>
      <c r="EZ242" s="469"/>
      <c r="FA242" s="469"/>
      <c r="FB242" s="469"/>
      <c r="FC242" s="469"/>
      <c r="FD242" s="469"/>
      <c r="FE242" s="469"/>
      <c r="FF242" s="469"/>
      <c r="FG242" s="469"/>
      <c r="FH242" s="469"/>
      <c r="FI242" s="469"/>
      <c r="FJ242" s="469"/>
      <c r="FK242" s="469"/>
      <c r="FL242" s="469"/>
      <c r="FM242" s="469"/>
      <c r="FN242" s="469"/>
      <c r="FO242" s="469"/>
      <c r="FP242" s="469"/>
      <c r="FQ242" s="469"/>
      <c r="FR242" s="469"/>
      <c r="FS242" s="469"/>
      <c r="FT242" s="469"/>
      <c r="FU242" s="469"/>
      <c r="FV242" s="469"/>
      <c r="FW242" s="469"/>
      <c r="FX242" s="469"/>
      <c r="FY242" s="469"/>
      <c r="FZ242" s="469"/>
      <c r="GA242" s="469"/>
      <c r="GB242" s="469"/>
      <c r="GC242" s="469"/>
      <c r="GD242" s="469"/>
      <c r="GE242" s="469"/>
      <c r="GF242" s="469"/>
      <c r="GG242" s="469"/>
      <c r="GH242" s="469"/>
      <c r="GI242" s="469"/>
      <c r="GJ242" s="469"/>
      <c r="GK242" s="469"/>
      <c r="GL242" s="469"/>
      <c r="GM242" s="469"/>
      <c r="GN242" s="469"/>
      <c r="GO242" s="469"/>
      <c r="GP242" s="469"/>
      <c r="GQ242" s="469"/>
      <c r="GR242" s="469"/>
      <c r="GS242" s="469"/>
      <c r="GT242" s="469"/>
      <c r="GU242" s="469"/>
      <c r="GV242" s="469"/>
      <c r="GW242" s="469"/>
      <c r="GX242" s="469"/>
      <c r="GY242" s="469"/>
      <c r="GZ242" s="469"/>
      <c r="HA242" s="469"/>
      <c r="HB242" s="469"/>
      <c r="HC242" s="469"/>
      <c r="HD242" s="469"/>
      <c r="HE242" s="469"/>
      <c r="HF242" s="469"/>
      <c r="HG242" s="469"/>
      <c r="HH242" s="469"/>
      <c r="HI242" s="469"/>
      <c r="HJ242" s="469"/>
      <c r="HK242" s="469"/>
      <c r="HL242" s="469"/>
      <c r="HM242" s="469"/>
      <c r="HN242" s="469"/>
      <c r="HO242" s="469"/>
      <c r="HP242" s="469"/>
      <c r="HQ242" s="469"/>
      <c r="HR242" s="469"/>
      <c r="HS242" s="469"/>
      <c r="HT242" s="469"/>
      <c r="HU242" s="469"/>
      <c r="HV242" s="469"/>
      <c r="HW242" s="469"/>
      <c r="HX242" s="469"/>
      <c r="HY242" s="469"/>
      <c r="HZ242" s="469"/>
      <c r="IA242" s="469"/>
      <c r="IB242" s="469"/>
      <c r="IC242" s="469"/>
      <c r="ID242" s="469"/>
      <c r="IE242" s="469"/>
      <c r="IF242" s="469"/>
      <c r="IG242" s="469"/>
      <c r="IH242" s="469"/>
      <c r="II242" s="469"/>
      <c r="IJ242" s="469"/>
      <c r="IK242" s="469"/>
      <c r="IL242" s="469"/>
      <c r="IM242" s="469"/>
      <c r="IN242" s="469"/>
      <c r="IO242" s="469"/>
      <c r="IP242" s="469"/>
      <c r="IQ242" s="469"/>
      <c r="IR242" s="469"/>
      <c r="IS242" s="469"/>
      <c r="IT242" s="469"/>
      <c r="IU242" s="469"/>
      <c r="IV242" s="469"/>
    </row>
    <row r="243" spans="1:256" s="95" customFormat="1">
      <c r="A243" s="508"/>
      <c r="B243" s="121"/>
      <c r="C243" s="470" t="s">
        <v>21</v>
      </c>
      <c r="D243" s="121" t="s">
        <v>22</v>
      </c>
      <c r="E243" s="121">
        <v>14.7</v>
      </c>
      <c r="F243" s="121">
        <f>E243*F241</f>
        <v>14.7</v>
      </c>
      <c r="G243" s="121"/>
      <c r="H243" s="467"/>
      <c r="I243" s="121"/>
      <c r="J243" s="121"/>
      <c r="K243" s="121">
        <v>4</v>
      </c>
      <c r="L243" s="121">
        <f>K243*F243</f>
        <v>58.8</v>
      </c>
      <c r="M243" s="467">
        <f>L243</f>
        <v>58.8</v>
      </c>
      <c r="N243" s="472"/>
      <c r="O243" s="469"/>
      <c r="P243" s="469"/>
      <c r="Q243" s="469"/>
      <c r="R243" s="469"/>
      <c r="S243" s="469"/>
      <c r="T243" s="469"/>
      <c r="U243" s="469"/>
      <c r="V243" s="469"/>
      <c r="W243" s="469"/>
      <c r="X243" s="469"/>
      <c r="Y243" s="469"/>
      <c r="Z243" s="469"/>
      <c r="AA243" s="469"/>
      <c r="AB243" s="469"/>
      <c r="AC243" s="469"/>
      <c r="AD243" s="469"/>
      <c r="AE243" s="469"/>
      <c r="AF243" s="469"/>
      <c r="AG243" s="469"/>
      <c r="AH243" s="469"/>
      <c r="AI243" s="469"/>
      <c r="AJ243" s="469"/>
      <c r="AK243" s="469"/>
      <c r="AL243" s="469"/>
      <c r="AM243" s="469"/>
      <c r="AN243" s="469"/>
      <c r="AO243" s="469"/>
      <c r="AP243" s="469"/>
      <c r="AQ243" s="469"/>
      <c r="AR243" s="469"/>
      <c r="AS243" s="469"/>
      <c r="AT243" s="469"/>
      <c r="AU243" s="469"/>
      <c r="AV243" s="469"/>
      <c r="AW243" s="469"/>
      <c r="AX243" s="469"/>
      <c r="AY243" s="469"/>
      <c r="AZ243" s="469"/>
      <c r="BA243" s="469"/>
      <c r="BB243" s="469"/>
      <c r="BC243" s="469"/>
      <c r="BD243" s="469"/>
      <c r="BE243" s="469"/>
      <c r="BF243" s="469"/>
      <c r="BG243" s="469"/>
      <c r="BH243" s="469"/>
      <c r="BI243" s="469"/>
      <c r="BJ243" s="469"/>
      <c r="BK243" s="469"/>
      <c r="BL243" s="469"/>
      <c r="BM243" s="469"/>
      <c r="BN243" s="469"/>
      <c r="BO243" s="469"/>
      <c r="BP243" s="469"/>
      <c r="BQ243" s="469"/>
      <c r="BR243" s="469"/>
      <c r="BS243" s="469"/>
      <c r="BT243" s="469"/>
      <c r="BU243" s="469"/>
      <c r="BV243" s="469"/>
      <c r="BW243" s="469"/>
      <c r="BX243" s="469"/>
      <c r="BY243" s="469"/>
      <c r="BZ243" s="469"/>
      <c r="CA243" s="469"/>
      <c r="CB243" s="469"/>
      <c r="CC243" s="469"/>
      <c r="CD243" s="469"/>
      <c r="CE243" s="469"/>
      <c r="CF243" s="469"/>
      <c r="CG243" s="469"/>
      <c r="CH243" s="469"/>
      <c r="CI243" s="469"/>
      <c r="CJ243" s="469"/>
      <c r="CK243" s="469"/>
      <c r="CL243" s="469"/>
      <c r="CM243" s="469"/>
      <c r="CN243" s="469"/>
      <c r="CO243" s="469"/>
      <c r="CP243" s="469"/>
      <c r="CQ243" s="469"/>
      <c r="CR243" s="469"/>
      <c r="CS243" s="469"/>
      <c r="CT243" s="469"/>
      <c r="CU243" s="469"/>
      <c r="CV243" s="469"/>
      <c r="CW243" s="469"/>
      <c r="CX243" s="469"/>
      <c r="CY243" s="469"/>
      <c r="CZ243" s="469"/>
      <c r="DA243" s="469"/>
      <c r="DB243" s="469"/>
      <c r="DC243" s="469"/>
      <c r="DD243" s="469"/>
      <c r="DE243" s="469"/>
      <c r="DF243" s="469"/>
      <c r="DG243" s="469"/>
      <c r="DH243" s="469"/>
      <c r="DI243" s="469"/>
      <c r="DJ243" s="469"/>
      <c r="DK243" s="469"/>
      <c r="DL243" s="469"/>
      <c r="DM243" s="469"/>
      <c r="DN243" s="469"/>
      <c r="DO243" s="469"/>
      <c r="DP243" s="469"/>
      <c r="DQ243" s="469"/>
      <c r="DR243" s="469"/>
      <c r="DS243" s="469"/>
      <c r="DT243" s="469"/>
      <c r="DU243" s="469"/>
      <c r="DV243" s="469"/>
      <c r="DW243" s="469"/>
      <c r="DX243" s="469"/>
      <c r="DY243" s="469"/>
      <c r="DZ243" s="469"/>
      <c r="EA243" s="469"/>
      <c r="EB243" s="469"/>
      <c r="EC243" s="469"/>
      <c r="ED243" s="469"/>
      <c r="EE243" s="469"/>
      <c r="EF243" s="469"/>
      <c r="EG243" s="469"/>
      <c r="EH243" s="469"/>
      <c r="EI243" s="469"/>
      <c r="EJ243" s="469"/>
      <c r="EK243" s="469"/>
      <c r="EL243" s="469"/>
      <c r="EM243" s="469"/>
      <c r="EN243" s="469"/>
      <c r="EO243" s="469"/>
      <c r="EP243" s="469"/>
      <c r="EQ243" s="469"/>
      <c r="ER243" s="469"/>
      <c r="ES243" s="469"/>
      <c r="ET243" s="469"/>
      <c r="EU243" s="469"/>
      <c r="EV243" s="469"/>
      <c r="EW243" s="469"/>
      <c r="EX243" s="469"/>
      <c r="EY243" s="469"/>
      <c r="EZ243" s="469"/>
      <c r="FA243" s="469"/>
      <c r="FB243" s="469"/>
      <c r="FC243" s="469"/>
      <c r="FD243" s="469"/>
      <c r="FE243" s="469"/>
      <c r="FF243" s="469"/>
      <c r="FG243" s="469"/>
      <c r="FH243" s="469"/>
      <c r="FI243" s="469"/>
      <c r="FJ243" s="469"/>
      <c r="FK243" s="469"/>
      <c r="FL243" s="469"/>
      <c r="FM243" s="469"/>
      <c r="FN243" s="469"/>
      <c r="FO243" s="469"/>
      <c r="FP243" s="469"/>
      <c r="FQ243" s="469"/>
      <c r="FR243" s="469"/>
      <c r="FS243" s="469"/>
      <c r="FT243" s="469"/>
      <c r="FU243" s="469"/>
      <c r="FV243" s="469"/>
      <c r="FW243" s="469"/>
      <c r="FX243" s="469"/>
      <c r="FY243" s="469"/>
      <c r="FZ243" s="469"/>
      <c r="GA243" s="469"/>
      <c r="GB243" s="469"/>
      <c r="GC243" s="469"/>
      <c r="GD243" s="469"/>
      <c r="GE243" s="469"/>
      <c r="GF243" s="469"/>
      <c r="GG243" s="469"/>
      <c r="GH243" s="469"/>
      <c r="GI243" s="469"/>
      <c r="GJ243" s="469"/>
      <c r="GK243" s="469"/>
      <c r="GL243" s="469"/>
      <c r="GM243" s="469"/>
      <c r="GN243" s="469"/>
      <c r="GO243" s="469"/>
      <c r="GP243" s="469"/>
      <c r="GQ243" s="469"/>
      <c r="GR243" s="469"/>
      <c r="GS243" s="469"/>
      <c r="GT243" s="469"/>
      <c r="GU243" s="469"/>
      <c r="GV243" s="469"/>
      <c r="GW243" s="469"/>
      <c r="GX243" s="469"/>
      <c r="GY243" s="469"/>
      <c r="GZ243" s="469"/>
      <c r="HA243" s="469"/>
      <c r="HB243" s="469"/>
      <c r="HC243" s="469"/>
      <c r="HD243" s="469"/>
      <c r="HE243" s="469"/>
      <c r="HF243" s="469"/>
      <c r="HG243" s="469"/>
      <c r="HH243" s="469"/>
      <c r="HI243" s="469"/>
      <c r="HJ243" s="469"/>
      <c r="HK243" s="469"/>
      <c r="HL243" s="469"/>
      <c r="HM243" s="469"/>
      <c r="HN243" s="469"/>
      <c r="HO243" s="469"/>
      <c r="HP243" s="469"/>
      <c r="HQ243" s="469"/>
      <c r="HR243" s="469"/>
      <c r="HS243" s="469"/>
      <c r="HT243" s="469"/>
      <c r="HU243" s="469"/>
      <c r="HV243" s="469"/>
      <c r="HW243" s="469"/>
      <c r="HX243" s="469"/>
      <c r="HY243" s="469"/>
      <c r="HZ243" s="469"/>
      <c r="IA243" s="469"/>
      <c r="IB243" s="469"/>
      <c r="IC243" s="469"/>
      <c r="ID243" s="469"/>
      <c r="IE243" s="469"/>
      <c r="IF243" s="469"/>
      <c r="IG243" s="469"/>
      <c r="IH243" s="469"/>
      <c r="II243" s="469"/>
      <c r="IJ243" s="469"/>
      <c r="IK243" s="469"/>
      <c r="IL243" s="469"/>
      <c r="IM243" s="469"/>
      <c r="IN243" s="469"/>
      <c r="IO243" s="469"/>
      <c r="IP243" s="469"/>
      <c r="IQ243" s="469"/>
      <c r="IR243" s="469"/>
      <c r="IS243" s="469"/>
      <c r="IT243" s="469"/>
      <c r="IU243" s="469"/>
      <c r="IV243" s="469"/>
    </row>
    <row r="244" spans="1:256" s="95" customFormat="1" ht="15.75">
      <c r="A244" s="508"/>
      <c r="B244" s="130" t="s">
        <v>469</v>
      </c>
      <c r="C244" s="473" t="s">
        <v>486</v>
      </c>
      <c r="D244" s="121" t="s">
        <v>470</v>
      </c>
      <c r="E244" s="121">
        <v>1</v>
      </c>
      <c r="F244" s="121">
        <f>E244*F241</f>
        <v>1</v>
      </c>
      <c r="G244" s="467">
        <v>365</v>
      </c>
      <c r="H244" s="467">
        <f>G244*F244</f>
        <v>365</v>
      </c>
      <c r="I244" s="121"/>
      <c r="J244" s="121"/>
      <c r="K244" s="121"/>
      <c r="L244" s="121"/>
      <c r="M244" s="467">
        <f>H244</f>
        <v>365</v>
      </c>
      <c r="N244" s="472"/>
      <c r="O244" s="469"/>
      <c r="P244" s="469"/>
      <c r="Q244" s="469"/>
      <c r="R244" s="469"/>
      <c r="S244" s="469"/>
      <c r="T244" s="469"/>
      <c r="U244" s="469"/>
      <c r="V244" s="469"/>
      <c r="W244" s="469"/>
      <c r="X244" s="469"/>
      <c r="Y244" s="469"/>
      <c r="Z244" s="469"/>
      <c r="AA244" s="469"/>
      <c r="AB244" s="469"/>
      <c r="AC244" s="469"/>
      <c r="AD244" s="469"/>
      <c r="AE244" s="469"/>
      <c r="AF244" s="469"/>
      <c r="AG244" s="469"/>
      <c r="AH244" s="469"/>
      <c r="AI244" s="469"/>
      <c r="AJ244" s="469"/>
      <c r="AK244" s="469"/>
      <c r="AL244" s="469"/>
      <c r="AM244" s="469"/>
      <c r="AN244" s="469"/>
      <c r="AO244" s="469"/>
      <c r="AP244" s="469"/>
      <c r="AQ244" s="469"/>
      <c r="AR244" s="469"/>
      <c r="AS244" s="469"/>
      <c r="AT244" s="469"/>
      <c r="AU244" s="469"/>
      <c r="AV244" s="469"/>
      <c r="AW244" s="469"/>
      <c r="AX244" s="469"/>
      <c r="AY244" s="469"/>
      <c r="AZ244" s="469"/>
      <c r="BA244" s="469"/>
      <c r="BB244" s="469"/>
      <c r="BC244" s="469"/>
      <c r="BD244" s="469"/>
      <c r="BE244" s="469"/>
      <c r="BF244" s="469"/>
      <c r="BG244" s="469"/>
      <c r="BH244" s="469"/>
      <c r="BI244" s="469"/>
      <c r="BJ244" s="469"/>
      <c r="BK244" s="469"/>
      <c r="BL244" s="469"/>
      <c r="BM244" s="469"/>
      <c r="BN244" s="469"/>
      <c r="BO244" s="469"/>
      <c r="BP244" s="469"/>
      <c r="BQ244" s="469"/>
      <c r="BR244" s="469"/>
      <c r="BS244" s="469"/>
      <c r="BT244" s="469"/>
      <c r="BU244" s="469"/>
      <c r="BV244" s="469"/>
      <c r="BW244" s="469"/>
      <c r="BX244" s="469"/>
      <c r="BY244" s="469"/>
      <c r="BZ244" s="469"/>
      <c r="CA244" s="469"/>
      <c r="CB244" s="469"/>
      <c r="CC244" s="469"/>
      <c r="CD244" s="469"/>
      <c r="CE244" s="469"/>
      <c r="CF244" s="469"/>
      <c r="CG244" s="469"/>
      <c r="CH244" s="469"/>
      <c r="CI244" s="469"/>
      <c r="CJ244" s="469"/>
      <c r="CK244" s="469"/>
      <c r="CL244" s="469"/>
      <c r="CM244" s="469"/>
      <c r="CN244" s="469"/>
      <c r="CO244" s="469"/>
      <c r="CP244" s="469"/>
      <c r="CQ244" s="469"/>
      <c r="CR244" s="469"/>
      <c r="CS244" s="469"/>
      <c r="CT244" s="469"/>
      <c r="CU244" s="469"/>
      <c r="CV244" s="469"/>
      <c r="CW244" s="469"/>
      <c r="CX244" s="469"/>
      <c r="CY244" s="469"/>
      <c r="CZ244" s="469"/>
      <c r="DA244" s="469"/>
      <c r="DB244" s="469"/>
      <c r="DC244" s="469"/>
      <c r="DD244" s="469"/>
      <c r="DE244" s="469"/>
      <c r="DF244" s="469"/>
      <c r="DG244" s="469"/>
      <c r="DH244" s="469"/>
      <c r="DI244" s="469"/>
      <c r="DJ244" s="469"/>
      <c r="DK244" s="469"/>
      <c r="DL244" s="469"/>
      <c r="DM244" s="469"/>
      <c r="DN244" s="469"/>
      <c r="DO244" s="469"/>
      <c r="DP244" s="469"/>
      <c r="DQ244" s="469"/>
      <c r="DR244" s="469"/>
      <c r="DS244" s="469"/>
      <c r="DT244" s="469"/>
      <c r="DU244" s="469"/>
      <c r="DV244" s="469"/>
      <c r="DW244" s="469"/>
      <c r="DX244" s="469"/>
      <c r="DY244" s="469"/>
      <c r="DZ244" s="469"/>
      <c r="EA244" s="469"/>
      <c r="EB244" s="469"/>
      <c r="EC244" s="469"/>
      <c r="ED244" s="469"/>
      <c r="EE244" s="469"/>
      <c r="EF244" s="469"/>
      <c r="EG244" s="469"/>
      <c r="EH244" s="469"/>
      <c r="EI244" s="469"/>
      <c r="EJ244" s="469"/>
      <c r="EK244" s="469"/>
      <c r="EL244" s="469"/>
      <c r="EM244" s="469"/>
      <c r="EN244" s="469"/>
      <c r="EO244" s="469"/>
      <c r="EP244" s="469"/>
      <c r="EQ244" s="469"/>
      <c r="ER244" s="469"/>
      <c r="ES244" s="469"/>
      <c r="ET244" s="469"/>
      <c r="EU244" s="469"/>
      <c r="EV244" s="469"/>
      <c r="EW244" s="469"/>
      <c r="EX244" s="469"/>
      <c r="EY244" s="469"/>
      <c r="EZ244" s="469"/>
      <c r="FA244" s="469"/>
      <c r="FB244" s="469"/>
      <c r="FC244" s="469"/>
      <c r="FD244" s="469"/>
      <c r="FE244" s="469"/>
      <c r="FF244" s="469"/>
      <c r="FG244" s="469"/>
      <c r="FH244" s="469"/>
      <c r="FI244" s="469"/>
      <c r="FJ244" s="469"/>
      <c r="FK244" s="469"/>
      <c r="FL244" s="469"/>
      <c r="FM244" s="469"/>
      <c r="FN244" s="469"/>
      <c r="FO244" s="469"/>
      <c r="FP244" s="469"/>
      <c r="FQ244" s="469"/>
      <c r="FR244" s="469"/>
      <c r="FS244" s="469"/>
      <c r="FT244" s="469"/>
      <c r="FU244" s="469"/>
      <c r="FV244" s="469"/>
      <c r="FW244" s="469"/>
      <c r="FX244" s="469"/>
      <c r="FY244" s="469"/>
      <c r="FZ244" s="469"/>
      <c r="GA244" s="469"/>
      <c r="GB244" s="469"/>
      <c r="GC244" s="469"/>
      <c r="GD244" s="469"/>
      <c r="GE244" s="469"/>
      <c r="GF244" s="469"/>
      <c r="GG244" s="469"/>
      <c r="GH244" s="469"/>
      <c r="GI244" s="469"/>
      <c r="GJ244" s="469"/>
      <c r="GK244" s="469"/>
      <c r="GL244" s="469"/>
      <c r="GM244" s="469"/>
      <c r="GN244" s="469"/>
      <c r="GO244" s="469"/>
      <c r="GP244" s="469"/>
      <c r="GQ244" s="469"/>
      <c r="GR244" s="469"/>
      <c r="GS244" s="469"/>
      <c r="GT244" s="469"/>
      <c r="GU244" s="469"/>
      <c r="GV244" s="469"/>
      <c r="GW244" s="469"/>
      <c r="GX244" s="469"/>
      <c r="GY244" s="469"/>
      <c r="GZ244" s="469"/>
      <c r="HA244" s="469"/>
      <c r="HB244" s="469"/>
      <c r="HC244" s="469"/>
      <c r="HD244" s="469"/>
      <c r="HE244" s="469"/>
      <c r="HF244" s="469"/>
      <c r="HG244" s="469"/>
      <c r="HH244" s="469"/>
      <c r="HI244" s="469"/>
      <c r="HJ244" s="469"/>
      <c r="HK244" s="469"/>
      <c r="HL244" s="469"/>
      <c r="HM244" s="469"/>
      <c r="HN244" s="469"/>
      <c r="HO244" s="469"/>
      <c r="HP244" s="469"/>
      <c r="HQ244" s="469"/>
      <c r="HR244" s="469"/>
      <c r="HS244" s="469"/>
      <c r="HT244" s="469"/>
      <c r="HU244" s="469"/>
      <c r="HV244" s="469"/>
      <c r="HW244" s="469"/>
      <c r="HX244" s="469"/>
      <c r="HY244" s="469"/>
      <c r="HZ244" s="469"/>
      <c r="IA244" s="469"/>
      <c r="IB244" s="469"/>
      <c r="IC244" s="469"/>
      <c r="ID244" s="469"/>
      <c r="IE244" s="469"/>
      <c r="IF244" s="469"/>
      <c r="IG244" s="469"/>
      <c r="IH244" s="469"/>
      <c r="II244" s="469"/>
      <c r="IJ244" s="469"/>
      <c r="IK244" s="469"/>
      <c r="IL244" s="469"/>
      <c r="IM244" s="469"/>
      <c r="IN244" s="469"/>
      <c r="IO244" s="469"/>
      <c r="IP244" s="469"/>
      <c r="IQ244" s="469"/>
      <c r="IR244" s="469"/>
      <c r="IS244" s="469"/>
      <c r="IT244" s="469"/>
      <c r="IU244" s="469"/>
      <c r="IV244" s="469"/>
    </row>
    <row r="245" spans="1:256" s="95" customFormat="1">
      <c r="A245" s="508"/>
      <c r="B245" s="121"/>
      <c r="C245" s="470" t="s">
        <v>29</v>
      </c>
      <c r="D245" s="121" t="s">
        <v>22</v>
      </c>
      <c r="E245" s="121">
        <v>7.92</v>
      </c>
      <c r="F245" s="121">
        <f>E245*F241</f>
        <v>7.92</v>
      </c>
      <c r="G245" s="121">
        <v>4</v>
      </c>
      <c r="H245" s="467">
        <f>G245*F245</f>
        <v>31.68</v>
      </c>
      <c r="I245" s="121"/>
      <c r="J245" s="121"/>
      <c r="K245" s="121"/>
      <c r="L245" s="121"/>
      <c r="M245" s="467">
        <f>H245</f>
        <v>31.68</v>
      </c>
      <c r="N245" s="472"/>
      <c r="O245" s="469"/>
      <c r="P245" s="469"/>
      <c r="Q245" s="469"/>
      <c r="R245" s="469"/>
      <c r="S245" s="469"/>
      <c r="T245" s="469"/>
      <c r="U245" s="469"/>
      <c r="V245" s="469"/>
      <c r="W245" s="469"/>
      <c r="X245" s="469"/>
      <c r="Y245" s="469"/>
      <c r="Z245" s="469"/>
      <c r="AA245" s="469"/>
      <c r="AB245" s="469"/>
      <c r="AC245" s="469"/>
      <c r="AD245" s="469"/>
      <c r="AE245" s="469"/>
      <c r="AF245" s="469"/>
      <c r="AG245" s="469"/>
      <c r="AH245" s="469"/>
      <c r="AI245" s="469"/>
      <c r="AJ245" s="469"/>
      <c r="AK245" s="469"/>
      <c r="AL245" s="469"/>
      <c r="AM245" s="469"/>
      <c r="AN245" s="469"/>
      <c r="AO245" s="469"/>
      <c r="AP245" s="469"/>
      <c r="AQ245" s="469"/>
      <c r="AR245" s="469"/>
      <c r="AS245" s="469"/>
      <c r="AT245" s="469"/>
      <c r="AU245" s="469"/>
      <c r="AV245" s="469"/>
      <c r="AW245" s="469"/>
      <c r="AX245" s="469"/>
      <c r="AY245" s="469"/>
      <c r="AZ245" s="469"/>
      <c r="BA245" s="469"/>
      <c r="BB245" s="469"/>
      <c r="BC245" s="469"/>
      <c r="BD245" s="469"/>
      <c r="BE245" s="469"/>
      <c r="BF245" s="469"/>
      <c r="BG245" s="469"/>
      <c r="BH245" s="469"/>
      <c r="BI245" s="469"/>
      <c r="BJ245" s="469"/>
      <c r="BK245" s="469"/>
      <c r="BL245" s="469"/>
      <c r="BM245" s="469"/>
      <c r="BN245" s="469"/>
      <c r="BO245" s="469"/>
      <c r="BP245" s="469"/>
      <c r="BQ245" s="469"/>
      <c r="BR245" s="469"/>
      <c r="BS245" s="469"/>
      <c r="BT245" s="469"/>
      <c r="BU245" s="469"/>
      <c r="BV245" s="469"/>
      <c r="BW245" s="469"/>
      <c r="BX245" s="469"/>
      <c r="BY245" s="469"/>
      <c r="BZ245" s="469"/>
      <c r="CA245" s="469"/>
      <c r="CB245" s="469"/>
      <c r="CC245" s="469"/>
      <c r="CD245" s="469"/>
      <c r="CE245" s="469"/>
      <c r="CF245" s="469"/>
      <c r="CG245" s="469"/>
      <c r="CH245" s="469"/>
      <c r="CI245" s="469"/>
      <c r="CJ245" s="469"/>
      <c r="CK245" s="469"/>
      <c r="CL245" s="469"/>
      <c r="CM245" s="469"/>
      <c r="CN245" s="469"/>
      <c r="CO245" s="469"/>
      <c r="CP245" s="469"/>
      <c r="CQ245" s="469"/>
      <c r="CR245" s="469"/>
      <c r="CS245" s="469"/>
      <c r="CT245" s="469"/>
      <c r="CU245" s="469"/>
      <c r="CV245" s="469"/>
      <c r="CW245" s="469"/>
      <c r="CX245" s="469"/>
      <c r="CY245" s="469"/>
      <c r="CZ245" s="469"/>
      <c r="DA245" s="469"/>
      <c r="DB245" s="469"/>
      <c r="DC245" s="469"/>
      <c r="DD245" s="469"/>
      <c r="DE245" s="469"/>
      <c r="DF245" s="469"/>
      <c r="DG245" s="469"/>
      <c r="DH245" s="469"/>
      <c r="DI245" s="469"/>
      <c r="DJ245" s="469"/>
      <c r="DK245" s="469"/>
      <c r="DL245" s="469"/>
      <c r="DM245" s="469"/>
      <c r="DN245" s="469"/>
      <c r="DO245" s="469"/>
      <c r="DP245" s="469"/>
      <c r="DQ245" s="469"/>
      <c r="DR245" s="469"/>
      <c r="DS245" s="469"/>
      <c r="DT245" s="469"/>
      <c r="DU245" s="469"/>
      <c r="DV245" s="469"/>
      <c r="DW245" s="469"/>
      <c r="DX245" s="469"/>
      <c r="DY245" s="469"/>
      <c r="DZ245" s="469"/>
      <c r="EA245" s="469"/>
      <c r="EB245" s="469"/>
      <c r="EC245" s="469"/>
      <c r="ED245" s="469"/>
      <c r="EE245" s="469"/>
      <c r="EF245" s="469"/>
      <c r="EG245" s="469"/>
      <c r="EH245" s="469"/>
      <c r="EI245" s="469"/>
      <c r="EJ245" s="469"/>
      <c r="EK245" s="469"/>
      <c r="EL245" s="469"/>
      <c r="EM245" s="469"/>
      <c r="EN245" s="469"/>
      <c r="EO245" s="469"/>
      <c r="EP245" s="469"/>
      <c r="EQ245" s="469"/>
      <c r="ER245" s="469"/>
      <c r="ES245" s="469"/>
      <c r="ET245" s="469"/>
      <c r="EU245" s="469"/>
      <c r="EV245" s="469"/>
      <c r="EW245" s="469"/>
      <c r="EX245" s="469"/>
      <c r="EY245" s="469"/>
      <c r="EZ245" s="469"/>
      <c r="FA245" s="469"/>
      <c r="FB245" s="469"/>
      <c r="FC245" s="469"/>
      <c r="FD245" s="469"/>
      <c r="FE245" s="469"/>
      <c r="FF245" s="469"/>
      <c r="FG245" s="469"/>
      <c r="FH245" s="469"/>
      <c r="FI245" s="469"/>
      <c r="FJ245" s="469"/>
      <c r="FK245" s="469"/>
      <c r="FL245" s="469"/>
      <c r="FM245" s="469"/>
      <c r="FN245" s="469"/>
      <c r="FO245" s="469"/>
      <c r="FP245" s="469"/>
      <c r="FQ245" s="469"/>
      <c r="FR245" s="469"/>
      <c r="FS245" s="469"/>
      <c r="FT245" s="469"/>
      <c r="FU245" s="469"/>
      <c r="FV245" s="469"/>
      <c r="FW245" s="469"/>
      <c r="FX245" s="469"/>
      <c r="FY245" s="469"/>
      <c r="FZ245" s="469"/>
      <c r="GA245" s="469"/>
      <c r="GB245" s="469"/>
      <c r="GC245" s="469"/>
      <c r="GD245" s="469"/>
      <c r="GE245" s="469"/>
      <c r="GF245" s="469"/>
      <c r="GG245" s="469"/>
      <c r="GH245" s="469"/>
      <c r="GI245" s="469"/>
      <c r="GJ245" s="469"/>
      <c r="GK245" s="469"/>
      <c r="GL245" s="469"/>
      <c r="GM245" s="469"/>
      <c r="GN245" s="469"/>
      <c r="GO245" s="469"/>
      <c r="GP245" s="469"/>
      <c r="GQ245" s="469"/>
      <c r="GR245" s="469"/>
      <c r="GS245" s="469"/>
      <c r="GT245" s="469"/>
      <c r="GU245" s="469"/>
      <c r="GV245" s="469"/>
      <c r="GW245" s="469"/>
      <c r="GX245" s="469"/>
      <c r="GY245" s="469"/>
      <c r="GZ245" s="469"/>
      <c r="HA245" s="469"/>
      <c r="HB245" s="469"/>
      <c r="HC245" s="469"/>
      <c r="HD245" s="469"/>
      <c r="HE245" s="469"/>
      <c r="HF245" s="469"/>
      <c r="HG245" s="469"/>
      <c r="HH245" s="469"/>
      <c r="HI245" s="469"/>
      <c r="HJ245" s="469"/>
      <c r="HK245" s="469"/>
      <c r="HL245" s="469"/>
      <c r="HM245" s="469"/>
      <c r="HN245" s="469"/>
      <c r="HO245" s="469"/>
      <c r="HP245" s="469"/>
      <c r="HQ245" s="469"/>
      <c r="HR245" s="469"/>
      <c r="HS245" s="469"/>
      <c r="HT245" s="469"/>
      <c r="HU245" s="469"/>
      <c r="HV245" s="469"/>
      <c r="HW245" s="469"/>
      <c r="HX245" s="469"/>
      <c r="HY245" s="469"/>
      <c r="HZ245" s="469"/>
      <c r="IA245" s="469"/>
      <c r="IB245" s="469"/>
      <c r="IC245" s="469"/>
      <c r="ID245" s="469"/>
      <c r="IE245" s="469"/>
      <c r="IF245" s="469"/>
      <c r="IG245" s="469"/>
      <c r="IH245" s="469"/>
      <c r="II245" s="469"/>
      <c r="IJ245" s="469"/>
      <c r="IK245" s="469"/>
      <c r="IL245" s="469"/>
      <c r="IM245" s="469"/>
      <c r="IN245" s="469"/>
      <c r="IO245" s="469"/>
      <c r="IP245" s="469"/>
      <c r="IQ245" s="469"/>
      <c r="IR245" s="469"/>
      <c r="IS245" s="469"/>
      <c r="IT245" s="469"/>
      <c r="IU245" s="469"/>
      <c r="IV245" s="469"/>
    </row>
    <row r="246" spans="1:256" ht="19.5">
      <c r="A246" s="68"/>
      <c r="B246" s="63"/>
      <c r="C246" s="176" t="s">
        <v>472</v>
      </c>
      <c r="D246" s="63"/>
      <c r="E246" s="66"/>
      <c r="F246" s="66"/>
      <c r="G246" s="67"/>
      <c r="H246" s="67"/>
      <c r="I246" s="67"/>
      <c r="J246" s="67"/>
      <c r="K246" s="67"/>
      <c r="L246" s="67"/>
      <c r="M246" s="67"/>
      <c r="N246" s="43" t="s">
        <v>14</v>
      </c>
      <c r="O246" s="43"/>
      <c r="P246" s="43"/>
      <c r="Q246" s="43"/>
      <c r="R246" s="43"/>
    </row>
    <row r="247" spans="1:256" ht="32.25" customHeight="1">
      <c r="A247" s="177" t="s">
        <v>15</v>
      </c>
      <c r="B247" s="63" t="s">
        <v>197</v>
      </c>
      <c r="C247" s="64" t="s">
        <v>198</v>
      </c>
      <c r="D247" s="63" t="s">
        <v>132</v>
      </c>
      <c r="E247" s="65"/>
      <c r="F247" s="66">
        <v>8</v>
      </c>
      <c r="G247" s="67"/>
      <c r="H247" s="67"/>
      <c r="I247" s="67"/>
      <c r="J247" s="67"/>
      <c r="K247" s="67"/>
      <c r="L247" s="67"/>
      <c r="M247" s="67"/>
      <c r="N247" s="43"/>
      <c r="O247" s="43"/>
      <c r="P247" s="43"/>
      <c r="Q247" s="43"/>
      <c r="R247" s="43"/>
    </row>
    <row r="248" spans="1:256">
      <c r="A248" s="68"/>
      <c r="B248" s="69"/>
      <c r="C248" s="70" t="s">
        <v>19</v>
      </c>
      <c r="D248" s="69" t="s">
        <v>20</v>
      </c>
      <c r="E248" s="65">
        <v>0.379</v>
      </c>
      <c r="F248" s="65">
        <f>E248*F247</f>
        <v>3.032</v>
      </c>
      <c r="G248" s="67"/>
      <c r="H248" s="67"/>
      <c r="I248" s="67">
        <v>9</v>
      </c>
      <c r="J248" s="67">
        <f>I248*F248</f>
        <v>27.288</v>
      </c>
      <c r="K248" s="67"/>
      <c r="L248" s="67"/>
      <c r="M248" s="67">
        <f>J248</f>
        <v>27.288</v>
      </c>
      <c r="N248" s="43"/>
      <c r="O248" s="43"/>
      <c r="P248" s="43"/>
      <c r="Q248" s="43"/>
      <c r="R248" s="43"/>
    </row>
    <row r="249" spans="1:256">
      <c r="A249" s="68"/>
      <c r="B249" s="69"/>
      <c r="C249" s="70" t="s">
        <v>21</v>
      </c>
      <c r="D249" s="69" t="s">
        <v>22</v>
      </c>
      <c r="E249" s="65">
        <v>2.8000000000000001E-2</v>
      </c>
      <c r="F249" s="65">
        <f>E249*F247</f>
        <v>0.224</v>
      </c>
      <c r="G249" s="67"/>
      <c r="H249" s="67"/>
      <c r="I249" s="67"/>
      <c r="J249" s="67"/>
      <c r="K249" s="67">
        <v>4</v>
      </c>
      <c r="L249" s="67">
        <f>K249*F249</f>
        <v>0.89600000000000002</v>
      </c>
      <c r="M249" s="67">
        <f>L249</f>
        <v>0.89600000000000002</v>
      </c>
      <c r="N249" s="43"/>
      <c r="O249" s="43"/>
      <c r="P249" s="43"/>
      <c r="Q249" s="43"/>
      <c r="R249" s="43"/>
    </row>
    <row r="250" spans="1:256">
      <c r="A250" s="68"/>
      <c r="B250" s="69" t="s">
        <v>487</v>
      </c>
      <c r="C250" s="70" t="s">
        <v>322</v>
      </c>
      <c r="D250" s="69" t="s">
        <v>132</v>
      </c>
      <c r="E250" s="65"/>
      <c r="F250" s="65">
        <f>F247</f>
        <v>8</v>
      </c>
      <c r="G250" s="67">
        <v>220</v>
      </c>
      <c r="H250" s="67">
        <f>G250*F250</f>
        <v>1760</v>
      </c>
      <c r="I250" s="67"/>
      <c r="J250" s="67"/>
      <c r="K250" s="67"/>
      <c r="L250" s="67"/>
      <c r="M250" s="67">
        <f>H250</f>
        <v>1760</v>
      </c>
      <c r="N250" s="43"/>
      <c r="O250" s="43"/>
      <c r="P250" s="43"/>
      <c r="Q250" s="43"/>
      <c r="R250" s="43"/>
    </row>
    <row r="251" spans="1:256">
      <c r="A251" s="68"/>
      <c r="B251" s="69" t="s">
        <v>266</v>
      </c>
      <c r="C251" s="70" t="s">
        <v>199</v>
      </c>
      <c r="D251" s="69" t="s">
        <v>38</v>
      </c>
      <c r="E251" s="65">
        <v>1.5E-3</v>
      </c>
      <c r="F251" s="65">
        <f>E251*F247</f>
        <v>1.2E-2</v>
      </c>
      <c r="G251" s="67">
        <v>256</v>
      </c>
      <c r="H251" s="67">
        <f>G251*F251</f>
        <v>3.0720000000000001</v>
      </c>
      <c r="I251" s="67"/>
      <c r="J251" s="67"/>
      <c r="K251" s="67"/>
      <c r="L251" s="67"/>
      <c r="M251" s="67">
        <f>H251</f>
        <v>3.0720000000000001</v>
      </c>
      <c r="N251" s="43"/>
      <c r="O251" s="43"/>
      <c r="P251" s="43"/>
      <c r="Q251" s="43"/>
      <c r="R251" s="43"/>
    </row>
    <row r="252" spans="1:256" s="164" customFormat="1" ht="39">
      <c r="A252" s="178"/>
      <c r="B252" s="65"/>
      <c r="C252" s="176" t="s">
        <v>473</v>
      </c>
      <c r="D252" s="151"/>
      <c r="E252" s="179"/>
      <c r="F252" s="180"/>
      <c r="G252" s="181"/>
      <c r="H252" s="182"/>
      <c r="I252" s="181"/>
      <c r="J252" s="182"/>
      <c r="K252" s="181"/>
      <c r="L252" s="182"/>
      <c r="M252" s="183"/>
    </row>
    <row r="253" spans="1:256">
      <c r="A253" s="71" t="s">
        <v>15</v>
      </c>
      <c r="B253" s="63" t="s">
        <v>323</v>
      </c>
      <c r="C253" s="72" t="s">
        <v>324</v>
      </c>
      <c r="D253" s="63" t="s">
        <v>18</v>
      </c>
      <c r="E253" s="66"/>
      <c r="F253" s="184">
        <v>372.25</v>
      </c>
      <c r="G253" s="67"/>
      <c r="H253" s="67"/>
      <c r="I253" s="67"/>
      <c r="J253" s="67"/>
      <c r="K253" s="67"/>
      <c r="L253" s="67"/>
      <c r="M253" s="67"/>
      <c r="N253" s="185"/>
      <c r="O253" s="159"/>
      <c r="P253" s="159"/>
      <c r="Q253" s="159"/>
      <c r="R253" s="159"/>
    </row>
    <row r="254" spans="1:256">
      <c r="A254" s="71"/>
      <c r="B254" s="69"/>
      <c r="C254" s="175" t="s">
        <v>19</v>
      </c>
      <c r="D254" s="69" t="s">
        <v>20</v>
      </c>
      <c r="E254" s="65">
        <v>1.42</v>
      </c>
      <c r="F254" s="65">
        <f>E254*F253</f>
        <v>528.59500000000003</v>
      </c>
      <c r="G254" s="74"/>
      <c r="H254" s="74"/>
      <c r="I254" s="74">
        <v>9</v>
      </c>
      <c r="J254" s="74">
        <f>I254*F254</f>
        <v>4757.3550000000005</v>
      </c>
      <c r="K254" s="74"/>
      <c r="L254" s="74"/>
      <c r="M254" s="74">
        <f>J254</f>
        <v>4757.3550000000005</v>
      </c>
      <c r="N254" s="186"/>
      <c r="O254" s="187"/>
      <c r="P254" s="187"/>
      <c r="Q254" s="187"/>
      <c r="R254" s="187"/>
      <c r="S254" s="187"/>
    </row>
    <row r="255" spans="1:256">
      <c r="A255" s="71"/>
      <c r="B255" s="69"/>
      <c r="C255" s="175" t="s">
        <v>21</v>
      </c>
      <c r="D255" s="69" t="s">
        <v>22</v>
      </c>
      <c r="E255" s="65">
        <v>6.9000000000000006E-2</v>
      </c>
      <c r="F255" s="65">
        <f>E255*F253</f>
        <v>25.685250000000003</v>
      </c>
      <c r="G255" s="74"/>
      <c r="H255" s="74"/>
      <c r="I255" s="74"/>
      <c r="J255" s="74"/>
      <c r="K255" s="74">
        <v>4</v>
      </c>
      <c r="L255" s="74">
        <f>K255*F255</f>
        <v>102.74100000000001</v>
      </c>
      <c r="M255" s="74">
        <f>L255</f>
        <v>102.74100000000001</v>
      </c>
      <c r="N255" s="43" t="s">
        <v>14</v>
      </c>
      <c r="O255" s="43"/>
      <c r="P255" s="43"/>
      <c r="Q255" s="43"/>
      <c r="R255" s="43"/>
    </row>
    <row r="256" spans="1:256">
      <c r="A256" s="71"/>
      <c r="B256" s="69" t="s">
        <v>256</v>
      </c>
      <c r="C256" s="175" t="s">
        <v>136</v>
      </c>
      <c r="D256" s="69" t="s">
        <v>25</v>
      </c>
      <c r="E256" s="65">
        <v>3.6499999999999998E-2</v>
      </c>
      <c r="F256" s="65">
        <f>E256*F253</f>
        <v>13.587124999999999</v>
      </c>
      <c r="G256" s="74">
        <v>102</v>
      </c>
      <c r="H256" s="74">
        <f>G256*F256</f>
        <v>1385.8867499999999</v>
      </c>
      <c r="I256" s="74"/>
      <c r="J256" s="74"/>
      <c r="K256" s="74"/>
      <c r="L256" s="74"/>
      <c r="M256" s="74">
        <f>H256</f>
        <v>1385.8867499999999</v>
      </c>
      <c r="N256" s="186"/>
      <c r="O256" s="187"/>
      <c r="P256" s="187"/>
      <c r="Q256" s="187"/>
      <c r="R256" s="187"/>
      <c r="S256" s="187"/>
    </row>
    <row r="257" spans="1:19">
      <c r="A257" s="71"/>
      <c r="B257" s="69" t="s">
        <v>333</v>
      </c>
      <c r="C257" s="175" t="s">
        <v>325</v>
      </c>
      <c r="D257" s="69" t="s">
        <v>18</v>
      </c>
      <c r="E257" s="65">
        <v>1.08</v>
      </c>
      <c r="F257" s="74">
        <f>E257*F253</f>
        <v>402.03000000000003</v>
      </c>
      <c r="G257" s="74">
        <v>3.62</v>
      </c>
      <c r="H257" s="74">
        <f>G257*F257</f>
        <v>1455.3486000000003</v>
      </c>
      <c r="I257" s="74"/>
      <c r="J257" s="74"/>
      <c r="K257" s="74"/>
      <c r="L257" s="74"/>
      <c r="M257" s="74">
        <f>H257</f>
        <v>1455.3486000000003</v>
      </c>
      <c r="N257" s="186"/>
      <c r="O257" s="187"/>
      <c r="P257" s="187"/>
      <c r="Q257" s="187"/>
      <c r="R257" s="187"/>
      <c r="S257" s="187"/>
    </row>
    <row r="258" spans="1:19">
      <c r="A258" s="71"/>
      <c r="B258" s="69" t="s">
        <v>334</v>
      </c>
      <c r="C258" s="175" t="s">
        <v>326</v>
      </c>
      <c r="D258" s="69" t="s">
        <v>44</v>
      </c>
      <c r="E258" s="65">
        <v>0.12</v>
      </c>
      <c r="F258" s="74">
        <f>E258*F253</f>
        <v>44.67</v>
      </c>
      <c r="G258" s="74">
        <v>4.3</v>
      </c>
      <c r="H258" s="74">
        <f>G258*F258</f>
        <v>192.08099999999999</v>
      </c>
      <c r="I258" s="74"/>
      <c r="J258" s="74"/>
      <c r="K258" s="74"/>
      <c r="L258" s="74"/>
      <c r="M258" s="74">
        <f>H258</f>
        <v>192.08099999999999</v>
      </c>
      <c r="N258" s="186"/>
      <c r="O258" s="187"/>
      <c r="P258" s="187"/>
      <c r="Q258" s="187"/>
      <c r="R258" s="187"/>
      <c r="S258" s="187"/>
    </row>
    <row r="259" spans="1:19">
      <c r="A259" s="71"/>
      <c r="B259" s="69"/>
      <c r="C259" s="175" t="s">
        <v>29</v>
      </c>
      <c r="D259" s="69" t="s">
        <v>22</v>
      </c>
      <c r="E259" s="65">
        <v>3.0000000000000001E-3</v>
      </c>
      <c r="F259" s="65">
        <f>E259*F253</f>
        <v>1.1167500000000001</v>
      </c>
      <c r="G259" s="74">
        <v>4</v>
      </c>
      <c r="H259" s="74">
        <f>G259*F259</f>
        <v>4.4670000000000005</v>
      </c>
      <c r="I259" s="74"/>
      <c r="J259" s="74"/>
      <c r="K259" s="74"/>
      <c r="L259" s="74"/>
      <c r="M259" s="74">
        <f>H259</f>
        <v>4.4670000000000005</v>
      </c>
      <c r="N259" s="43"/>
      <c r="O259" s="43"/>
      <c r="P259" s="43"/>
      <c r="Q259" s="43"/>
      <c r="R259" s="43"/>
    </row>
    <row r="260" spans="1:19" ht="48" customHeight="1">
      <c r="A260" s="71" t="s">
        <v>23</v>
      </c>
      <c r="B260" s="63" t="s">
        <v>327</v>
      </c>
      <c r="C260" s="72" t="s">
        <v>328</v>
      </c>
      <c r="D260" s="63" t="s">
        <v>18</v>
      </c>
      <c r="E260" s="66"/>
      <c r="F260" s="184">
        <f>F253</f>
        <v>372.25</v>
      </c>
      <c r="G260" s="67"/>
      <c r="H260" s="67"/>
      <c r="I260" s="67"/>
      <c r="J260" s="67"/>
      <c r="K260" s="67"/>
      <c r="L260" s="67"/>
      <c r="M260" s="67"/>
      <c r="N260" s="489" t="s">
        <v>14</v>
      </c>
      <c r="O260" s="490"/>
      <c r="P260" s="490"/>
      <c r="Q260" s="159"/>
      <c r="R260" s="159"/>
    </row>
    <row r="261" spans="1:19">
      <c r="A261" s="68"/>
      <c r="B261" s="69"/>
      <c r="C261" s="175" t="s">
        <v>19</v>
      </c>
      <c r="D261" s="69" t="s">
        <v>20</v>
      </c>
      <c r="E261" s="74">
        <v>0.1</v>
      </c>
      <c r="F261" s="65">
        <f>E261*F260</f>
        <v>37.225000000000001</v>
      </c>
      <c r="G261" s="74"/>
      <c r="H261" s="74"/>
      <c r="I261" s="74">
        <v>9</v>
      </c>
      <c r="J261" s="74">
        <f>I261*F261</f>
        <v>335.02500000000003</v>
      </c>
      <c r="K261" s="74"/>
      <c r="L261" s="74"/>
      <c r="M261" s="74">
        <f>J261</f>
        <v>335.02500000000003</v>
      </c>
      <c r="N261" s="43"/>
      <c r="O261" s="43"/>
      <c r="P261" s="43"/>
      <c r="Q261" s="43"/>
      <c r="R261" s="43"/>
    </row>
    <row r="262" spans="1:19">
      <c r="A262" s="68"/>
      <c r="B262" s="69"/>
      <c r="C262" s="175" t="s">
        <v>21</v>
      </c>
      <c r="D262" s="69" t="s">
        <v>22</v>
      </c>
      <c r="E262" s="65">
        <v>7.0000000000000007E-2</v>
      </c>
      <c r="F262" s="65">
        <f>E262*F260</f>
        <v>26.057500000000001</v>
      </c>
      <c r="G262" s="74"/>
      <c r="H262" s="74"/>
      <c r="I262" s="74"/>
      <c r="J262" s="74"/>
      <c r="K262" s="74">
        <v>4</v>
      </c>
      <c r="L262" s="74">
        <f>K262*F262</f>
        <v>104.23</v>
      </c>
      <c r="M262" s="74">
        <f>L262</f>
        <v>104.23</v>
      </c>
      <c r="N262" s="43"/>
      <c r="O262" s="43"/>
      <c r="P262" s="43"/>
      <c r="Q262" s="43"/>
      <c r="R262" s="43"/>
    </row>
    <row r="263" spans="1:19">
      <c r="A263" s="68"/>
      <c r="B263" s="69" t="s">
        <v>259</v>
      </c>
      <c r="C263" s="175" t="s">
        <v>329</v>
      </c>
      <c r="D263" s="69" t="s">
        <v>25</v>
      </c>
      <c r="E263" s="65">
        <v>0.12</v>
      </c>
      <c r="F263" s="65">
        <f>E263*F260</f>
        <v>44.67</v>
      </c>
      <c r="G263" s="74">
        <v>126</v>
      </c>
      <c r="H263" s="74">
        <f>G263*F263</f>
        <v>5628.42</v>
      </c>
      <c r="I263" s="74"/>
      <c r="J263" s="74"/>
      <c r="K263" s="74"/>
      <c r="L263" s="74"/>
      <c r="M263" s="74">
        <f>H263</f>
        <v>5628.42</v>
      </c>
      <c r="N263" s="43"/>
      <c r="O263" s="43"/>
      <c r="P263" s="43"/>
      <c r="Q263" s="43"/>
      <c r="R263" s="43"/>
    </row>
    <row r="264" spans="1:19" ht="30">
      <c r="A264" s="71" t="s">
        <v>24</v>
      </c>
      <c r="B264" s="63" t="s">
        <v>330</v>
      </c>
      <c r="C264" s="72" t="s">
        <v>331</v>
      </c>
      <c r="D264" s="63" t="s">
        <v>18</v>
      </c>
      <c r="E264" s="66"/>
      <c r="F264" s="184">
        <f>F260</f>
        <v>372.25</v>
      </c>
      <c r="G264" s="67"/>
      <c r="H264" s="67"/>
      <c r="I264" s="67"/>
      <c r="J264" s="67" t="s">
        <v>14</v>
      </c>
      <c r="K264" s="67"/>
      <c r="L264" s="67"/>
      <c r="M264" s="67"/>
      <c r="N264" s="489"/>
      <c r="O264" s="490"/>
      <c r="P264" s="490"/>
      <c r="Q264" s="159"/>
      <c r="R264" s="159"/>
    </row>
    <row r="265" spans="1:19">
      <c r="A265" s="68"/>
      <c r="B265" s="63"/>
      <c r="C265" s="70" t="s">
        <v>19</v>
      </c>
      <c r="D265" s="69" t="s">
        <v>20</v>
      </c>
      <c r="E265" s="65">
        <v>0.19700000000000001</v>
      </c>
      <c r="F265" s="65">
        <f>E265*F264</f>
        <v>73.333250000000007</v>
      </c>
      <c r="G265" s="74"/>
      <c r="H265" s="74"/>
      <c r="I265" s="74">
        <v>9</v>
      </c>
      <c r="J265" s="74">
        <f>I265*F265</f>
        <v>659.99925000000007</v>
      </c>
      <c r="K265" s="74"/>
      <c r="L265" s="74"/>
      <c r="M265" s="74">
        <f>J265</f>
        <v>659.99925000000007</v>
      </c>
      <c r="N265" s="489"/>
      <c r="O265" s="490"/>
      <c r="P265" s="490"/>
      <c r="Q265" s="159"/>
      <c r="R265" s="159"/>
    </row>
    <row r="266" spans="1:19">
      <c r="A266" s="68"/>
      <c r="B266" s="63"/>
      <c r="C266" s="70" t="s">
        <v>21</v>
      </c>
      <c r="D266" s="69" t="s">
        <v>22</v>
      </c>
      <c r="E266" s="65">
        <v>5.9999999999999995E-4</v>
      </c>
      <c r="F266" s="65">
        <f>E266*F264</f>
        <v>0.22334999999999999</v>
      </c>
      <c r="G266" s="74"/>
      <c r="H266" s="74"/>
      <c r="I266" s="74"/>
      <c r="J266" s="74"/>
      <c r="K266" s="74">
        <v>4</v>
      </c>
      <c r="L266" s="74">
        <f>K266*F266</f>
        <v>0.89339999999999997</v>
      </c>
      <c r="M266" s="74">
        <f>L266</f>
        <v>0.89339999999999997</v>
      </c>
      <c r="N266" s="489"/>
      <c r="O266" s="490"/>
      <c r="P266" s="490"/>
      <c r="Q266" s="159"/>
      <c r="R266" s="159"/>
    </row>
    <row r="267" spans="1:19">
      <c r="A267" s="68"/>
      <c r="B267" s="69" t="s">
        <v>335</v>
      </c>
      <c r="C267" s="70" t="s">
        <v>332</v>
      </c>
      <c r="D267" s="69" t="s">
        <v>44</v>
      </c>
      <c r="E267" s="65">
        <v>0.45</v>
      </c>
      <c r="F267" s="65">
        <f>E267*F264</f>
        <v>167.51250000000002</v>
      </c>
      <c r="G267" s="74">
        <v>8.4</v>
      </c>
      <c r="H267" s="74">
        <f>G267*F267</f>
        <v>1407.1050000000002</v>
      </c>
      <c r="I267" s="74"/>
      <c r="J267" s="74"/>
      <c r="K267" s="74"/>
      <c r="L267" s="74"/>
      <c r="M267" s="74">
        <f>H267</f>
        <v>1407.1050000000002</v>
      </c>
      <c r="N267" s="43"/>
      <c r="O267" s="43"/>
      <c r="P267" s="43"/>
      <c r="Q267" s="43"/>
      <c r="R267" s="43"/>
    </row>
    <row r="268" spans="1:19">
      <c r="A268" s="68"/>
      <c r="B268" s="69"/>
      <c r="C268" s="70" t="s">
        <v>29</v>
      </c>
      <c r="D268" s="69" t="s">
        <v>22</v>
      </c>
      <c r="E268" s="65">
        <v>1.2999999999999999E-3</v>
      </c>
      <c r="F268" s="65">
        <f>E268*F264</f>
        <v>0.48392499999999999</v>
      </c>
      <c r="G268" s="74">
        <v>4</v>
      </c>
      <c r="H268" s="74">
        <f>G268*F268</f>
        <v>1.9357</v>
      </c>
      <c r="I268" s="74"/>
      <c r="J268" s="74"/>
      <c r="K268" s="74"/>
      <c r="L268" s="74"/>
      <c r="M268" s="74">
        <f>H268</f>
        <v>1.9357</v>
      </c>
      <c r="N268" s="43"/>
      <c r="O268" s="43"/>
      <c r="P268" s="43"/>
      <c r="Q268" s="43"/>
      <c r="R268" s="43"/>
    </row>
    <row r="269" spans="1:19">
      <c r="A269" s="155"/>
      <c r="B269" s="52"/>
      <c r="C269" s="51"/>
      <c r="D269" s="52"/>
      <c r="E269" s="53"/>
      <c r="F269" s="53"/>
      <c r="G269" s="49"/>
      <c r="H269" s="49"/>
      <c r="I269" s="49"/>
      <c r="J269" s="49"/>
      <c r="K269" s="49"/>
      <c r="L269" s="49"/>
      <c r="M269" s="49"/>
      <c r="N269" s="43"/>
      <c r="O269" s="43"/>
      <c r="P269" s="43"/>
      <c r="Q269" s="43"/>
      <c r="R269" s="43"/>
    </row>
    <row r="270" spans="1:19">
      <c r="A270" s="155"/>
      <c r="B270" s="52"/>
      <c r="C270" s="51"/>
      <c r="D270" s="52"/>
      <c r="E270" s="53"/>
      <c r="F270" s="53"/>
      <c r="G270" s="49"/>
      <c r="H270" s="49"/>
      <c r="I270" s="49"/>
      <c r="J270" s="49"/>
      <c r="K270" s="49"/>
      <c r="L270" s="49"/>
      <c r="M270" s="49"/>
      <c r="N270" s="43"/>
      <c r="O270" s="43"/>
      <c r="P270" s="43"/>
      <c r="Q270" s="43"/>
      <c r="R270" s="43"/>
    </row>
    <row r="271" spans="1:19" s="95" customFormat="1">
      <c r="A271" s="188"/>
      <c r="B271" s="138"/>
      <c r="C271" s="189" t="s">
        <v>75</v>
      </c>
      <c r="D271" s="138"/>
      <c r="E271" s="190"/>
      <c r="F271" s="190"/>
      <c r="G271" s="190"/>
      <c r="H271" s="191">
        <f>SUM(H10:H270)</f>
        <v>84904.661307599978</v>
      </c>
      <c r="I271" s="139"/>
      <c r="J271" s="191">
        <f>SUM(J10:J270)</f>
        <v>40810.829289599991</v>
      </c>
      <c r="K271" s="139"/>
      <c r="L271" s="191">
        <f>SUM(L10:L270)</f>
        <v>2091.1567099600002</v>
      </c>
      <c r="M271" s="191">
        <f>SUM(M10:M270)</f>
        <v>127806.64730715996</v>
      </c>
    </row>
    <row r="272" spans="1:19" s="95" customFormat="1">
      <c r="A272" s="188"/>
      <c r="B272" s="142"/>
      <c r="C272" s="189" t="s">
        <v>74</v>
      </c>
      <c r="D272" s="192">
        <v>0.05</v>
      </c>
      <c r="E272" s="193"/>
      <c r="F272" s="193"/>
      <c r="G272" s="193"/>
      <c r="H272" s="143"/>
      <c r="I272" s="143"/>
      <c r="J272" s="194"/>
      <c r="K272" s="143"/>
      <c r="L272" s="143"/>
      <c r="M272" s="143">
        <f>H271*D272</f>
        <v>4245.2330653799991</v>
      </c>
    </row>
    <row r="273" spans="1:256" s="95" customFormat="1">
      <c r="A273" s="188"/>
      <c r="B273" s="138"/>
      <c r="C273" s="189" t="s">
        <v>75</v>
      </c>
      <c r="D273" s="138"/>
      <c r="E273" s="190"/>
      <c r="F273" s="190"/>
      <c r="G273" s="190"/>
      <c r="H273" s="190"/>
      <c r="I273" s="139"/>
      <c r="J273" s="191"/>
      <c r="K273" s="139"/>
      <c r="L273" s="139"/>
      <c r="M273" s="139">
        <f>M271+M272</f>
        <v>132051.88037253995</v>
      </c>
    </row>
    <row r="274" spans="1:256" s="95" customFormat="1">
      <c r="A274" s="188"/>
      <c r="B274" s="142"/>
      <c r="C274" s="189" t="s">
        <v>78</v>
      </c>
      <c r="D274" s="192">
        <v>0.1</v>
      </c>
      <c r="E274" s="193"/>
      <c r="F274" s="193"/>
      <c r="G274" s="193"/>
      <c r="H274" s="143"/>
      <c r="I274" s="143"/>
      <c r="J274" s="194"/>
      <c r="K274" s="143"/>
      <c r="L274" s="143"/>
      <c r="M274" s="143">
        <f>M273*D274</f>
        <v>13205.188037253996</v>
      </c>
    </row>
    <row r="275" spans="1:256" s="95" customFormat="1">
      <c r="A275" s="188"/>
      <c r="B275" s="138"/>
      <c r="C275" s="189" t="s">
        <v>75</v>
      </c>
      <c r="D275" s="138"/>
      <c r="E275" s="190"/>
      <c r="F275" s="190"/>
      <c r="G275" s="190"/>
      <c r="H275" s="190"/>
      <c r="I275" s="139"/>
      <c r="J275" s="191"/>
      <c r="K275" s="139"/>
      <c r="L275" s="139"/>
      <c r="M275" s="139">
        <f>M274+M273</f>
        <v>145257.06840979395</v>
      </c>
    </row>
    <row r="276" spans="1:256" s="95" customFormat="1">
      <c r="A276" s="188"/>
      <c r="B276" s="142"/>
      <c r="C276" s="189" t="s">
        <v>79</v>
      </c>
      <c r="D276" s="192">
        <v>0.08</v>
      </c>
      <c r="E276" s="193"/>
      <c r="F276" s="193"/>
      <c r="G276" s="193"/>
      <c r="H276" s="193"/>
      <c r="I276" s="143"/>
      <c r="J276" s="194"/>
      <c r="K276" s="143"/>
      <c r="L276" s="143"/>
      <c r="M276" s="143">
        <f>M273*D276</f>
        <v>10564.150429803196</v>
      </c>
    </row>
    <row r="277" spans="1:256" s="95" customFormat="1">
      <c r="A277" s="188"/>
      <c r="B277" s="138"/>
      <c r="C277" s="189" t="s">
        <v>75</v>
      </c>
      <c r="D277" s="138"/>
      <c r="E277" s="190"/>
      <c r="F277" s="190"/>
      <c r="G277" s="190"/>
      <c r="H277" s="190"/>
      <c r="I277" s="190"/>
      <c r="J277" s="195"/>
      <c r="K277" s="190"/>
      <c r="L277" s="190"/>
      <c r="M277" s="190">
        <f>M276+M275</f>
        <v>155821.21883959716</v>
      </c>
    </row>
    <row r="278" spans="1:256" s="95" customFormat="1">
      <c r="A278" s="196"/>
      <c r="B278" s="197"/>
      <c r="C278" s="198" t="s">
        <v>114</v>
      </c>
      <c r="D278" s="192">
        <v>0.03</v>
      </c>
      <c r="E278" s="199"/>
      <c r="F278" s="199"/>
      <c r="G278" s="199"/>
      <c r="H278" s="199"/>
      <c r="I278" s="200"/>
      <c r="J278" s="201"/>
      <c r="K278" s="200"/>
      <c r="L278" s="200"/>
      <c r="M278" s="200">
        <f>M277*D278</f>
        <v>4674.636565187915</v>
      </c>
      <c r="N278" s="202"/>
      <c r="O278" s="202"/>
      <c r="P278" s="202"/>
      <c r="Q278" s="202"/>
      <c r="R278" s="202"/>
      <c r="S278" s="202"/>
      <c r="T278" s="202"/>
      <c r="U278" s="202"/>
      <c r="V278" s="202"/>
      <c r="W278" s="202"/>
      <c r="X278" s="202"/>
      <c r="Y278" s="202"/>
      <c r="Z278" s="202"/>
      <c r="AA278" s="202"/>
      <c r="AB278" s="202"/>
      <c r="AC278" s="202"/>
      <c r="AD278" s="202"/>
      <c r="AE278" s="202"/>
      <c r="AF278" s="202"/>
      <c r="AG278" s="202"/>
      <c r="AH278" s="202"/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2"/>
      <c r="AT278" s="202"/>
      <c r="AU278" s="202"/>
      <c r="AV278" s="202"/>
      <c r="AW278" s="202"/>
      <c r="AX278" s="202"/>
      <c r="AY278" s="202"/>
      <c r="AZ278" s="202"/>
      <c r="BA278" s="202"/>
      <c r="BB278" s="202"/>
      <c r="BC278" s="202"/>
      <c r="BD278" s="202"/>
      <c r="BE278" s="202"/>
      <c r="BF278" s="202"/>
      <c r="BG278" s="202"/>
      <c r="BH278" s="202"/>
      <c r="BI278" s="202"/>
      <c r="BJ278" s="202"/>
      <c r="BK278" s="202"/>
      <c r="BL278" s="202"/>
      <c r="BM278" s="202"/>
      <c r="BN278" s="202"/>
      <c r="BO278" s="202"/>
      <c r="BP278" s="202"/>
      <c r="BQ278" s="202"/>
      <c r="BR278" s="202"/>
      <c r="BS278" s="202"/>
      <c r="BT278" s="202"/>
      <c r="BU278" s="202"/>
      <c r="BV278" s="202"/>
      <c r="BW278" s="202"/>
      <c r="BX278" s="202"/>
      <c r="BY278" s="202"/>
      <c r="BZ278" s="202"/>
      <c r="CA278" s="202"/>
      <c r="CB278" s="202"/>
      <c r="CC278" s="202"/>
      <c r="CD278" s="202"/>
      <c r="CE278" s="202"/>
      <c r="CF278" s="202"/>
      <c r="CG278" s="202"/>
      <c r="CH278" s="202"/>
      <c r="CI278" s="202"/>
      <c r="CJ278" s="202"/>
      <c r="CK278" s="202"/>
      <c r="CL278" s="202"/>
      <c r="CM278" s="202"/>
      <c r="CN278" s="202"/>
      <c r="CO278" s="202"/>
      <c r="CP278" s="202"/>
      <c r="CQ278" s="202"/>
      <c r="CR278" s="202"/>
      <c r="CS278" s="202"/>
      <c r="CT278" s="202"/>
      <c r="CU278" s="202"/>
      <c r="CV278" s="202"/>
      <c r="CW278" s="202"/>
      <c r="CX278" s="202"/>
      <c r="CY278" s="202"/>
      <c r="CZ278" s="202"/>
      <c r="DA278" s="202"/>
      <c r="DB278" s="202"/>
      <c r="DC278" s="202"/>
      <c r="DD278" s="202"/>
      <c r="DE278" s="202"/>
      <c r="DF278" s="202"/>
      <c r="DG278" s="202"/>
      <c r="DH278" s="202"/>
      <c r="DI278" s="202"/>
      <c r="DJ278" s="202"/>
      <c r="DK278" s="202"/>
      <c r="DL278" s="202"/>
      <c r="DM278" s="202"/>
      <c r="DN278" s="202"/>
      <c r="DO278" s="202"/>
      <c r="DP278" s="202"/>
      <c r="DQ278" s="202"/>
      <c r="DR278" s="202"/>
      <c r="DS278" s="202"/>
      <c r="DT278" s="202"/>
      <c r="DU278" s="202"/>
      <c r="DV278" s="202"/>
      <c r="DW278" s="202"/>
      <c r="DX278" s="202"/>
      <c r="DY278" s="202"/>
      <c r="DZ278" s="202"/>
      <c r="EA278" s="202"/>
      <c r="EB278" s="202"/>
      <c r="EC278" s="202"/>
      <c r="ED278" s="202"/>
      <c r="EE278" s="202"/>
      <c r="EF278" s="202"/>
      <c r="EG278" s="202"/>
      <c r="EH278" s="202"/>
      <c r="EI278" s="202"/>
      <c r="EJ278" s="202"/>
      <c r="EK278" s="202"/>
      <c r="EL278" s="202"/>
      <c r="EM278" s="202"/>
      <c r="EN278" s="202"/>
      <c r="EO278" s="202"/>
      <c r="EP278" s="202"/>
      <c r="EQ278" s="202"/>
      <c r="ER278" s="202"/>
      <c r="ES278" s="202"/>
      <c r="ET278" s="202"/>
      <c r="EU278" s="202"/>
      <c r="EV278" s="202"/>
      <c r="EW278" s="202"/>
      <c r="EX278" s="202"/>
      <c r="EY278" s="202"/>
      <c r="EZ278" s="202"/>
      <c r="FA278" s="202"/>
      <c r="FB278" s="202"/>
      <c r="FC278" s="202"/>
      <c r="FD278" s="202"/>
      <c r="FE278" s="202"/>
      <c r="FF278" s="202"/>
      <c r="FG278" s="202"/>
      <c r="FH278" s="202"/>
      <c r="FI278" s="202"/>
      <c r="FJ278" s="202"/>
      <c r="FK278" s="202"/>
      <c r="FL278" s="202"/>
      <c r="FM278" s="202"/>
      <c r="FN278" s="202"/>
      <c r="FO278" s="202"/>
      <c r="FP278" s="202"/>
      <c r="FQ278" s="202"/>
      <c r="FR278" s="202"/>
      <c r="FS278" s="202"/>
      <c r="FT278" s="202"/>
      <c r="FU278" s="202"/>
      <c r="FV278" s="202"/>
      <c r="FW278" s="202"/>
      <c r="FX278" s="202"/>
      <c r="FY278" s="202"/>
      <c r="FZ278" s="202"/>
      <c r="GA278" s="202"/>
      <c r="GB278" s="202"/>
      <c r="GC278" s="202"/>
      <c r="GD278" s="202"/>
      <c r="GE278" s="202"/>
      <c r="GF278" s="202"/>
      <c r="GG278" s="202"/>
      <c r="GH278" s="202"/>
      <c r="GI278" s="202"/>
      <c r="GJ278" s="202"/>
      <c r="GK278" s="202"/>
      <c r="GL278" s="202"/>
      <c r="GM278" s="202"/>
      <c r="GN278" s="202"/>
      <c r="GO278" s="202"/>
      <c r="GP278" s="202"/>
      <c r="GQ278" s="202"/>
      <c r="GR278" s="202"/>
      <c r="GS278" s="202"/>
      <c r="GT278" s="202"/>
      <c r="GU278" s="202"/>
      <c r="GV278" s="202"/>
      <c r="GW278" s="202"/>
      <c r="GX278" s="202"/>
      <c r="GY278" s="202"/>
      <c r="GZ278" s="202"/>
      <c r="HA278" s="202"/>
      <c r="HB278" s="202"/>
      <c r="HC278" s="202"/>
      <c r="HD278" s="202"/>
      <c r="HE278" s="202"/>
      <c r="HF278" s="202"/>
      <c r="HG278" s="202"/>
      <c r="HH278" s="202"/>
      <c r="HI278" s="202"/>
      <c r="HJ278" s="202"/>
      <c r="HK278" s="202"/>
      <c r="HL278" s="202"/>
      <c r="HM278" s="202"/>
      <c r="HN278" s="202"/>
      <c r="HO278" s="202"/>
      <c r="HP278" s="202"/>
      <c r="HQ278" s="202"/>
      <c r="HR278" s="202"/>
      <c r="HS278" s="202"/>
      <c r="HT278" s="202"/>
      <c r="HU278" s="202"/>
      <c r="HV278" s="202"/>
      <c r="HW278" s="202"/>
      <c r="HX278" s="202"/>
      <c r="HY278" s="202"/>
      <c r="HZ278" s="202"/>
      <c r="IA278" s="202"/>
      <c r="IB278" s="202"/>
      <c r="IC278" s="202"/>
      <c r="ID278" s="202"/>
      <c r="IE278" s="202"/>
      <c r="IF278" s="202"/>
      <c r="IG278" s="202"/>
      <c r="IH278" s="202"/>
      <c r="II278" s="202"/>
      <c r="IJ278" s="202"/>
      <c r="IK278" s="202"/>
      <c r="IL278" s="202"/>
      <c r="IM278" s="202"/>
      <c r="IN278" s="202"/>
      <c r="IO278" s="202"/>
      <c r="IP278" s="202"/>
      <c r="IQ278" s="202"/>
      <c r="IR278" s="202"/>
      <c r="IS278" s="202"/>
      <c r="IT278" s="202"/>
      <c r="IU278" s="202"/>
      <c r="IV278" s="202"/>
    </row>
    <row r="279" spans="1:256" s="95" customFormat="1">
      <c r="A279" s="196"/>
      <c r="B279" s="203"/>
      <c r="C279" s="198" t="s">
        <v>75</v>
      </c>
      <c r="D279" s="204"/>
      <c r="E279" s="205"/>
      <c r="F279" s="205"/>
      <c r="G279" s="205"/>
      <c r="H279" s="205"/>
      <c r="I279" s="206"/>
      <c r="J279" s="207"/>
      <c r="K279" s="206"/>
      <c r="L279" s="206"/>
      <c r="M279" s="206">
        <f>M278+M277</f>
        <v>160495.85540478508</v>
      </c>
      <c r="N279" s="202"/>
      <c r="O279" s="202"/>
      <c r="P279" s="202"/>
      <c r="Q279" s="202"/>
      <c r="R279" s="202"/>
      <c r="S279" s="202"/>
      <c r="T279" s="202"/>
      <c r="U279" s="202"/>
      <c r="V279" s="202"/>
      <c r="W279" s="202"/>
      <c r="X279" s="202"/>
      <c r="Y279" s="202"/>
      <c r="Z279" s="202"/>
      <c r="AA279" s="202"/>
      <c r="AB279" s="202"/>
      <c r="AC279" s="202"/>
      <c r="AD279" s="202"/>
      <c r="AE279" s="202"/>
      <c r="AF279" s="202"/>
      <c r="AG279" s="202"/>
      <c r="AH279" s="202"/>
      <c r="AI279" s="202"/>
      <c r="AJ279" s="202"/>
      <c r="AK279" s="202"/>
      <c r="AL279" s="202"/>
      <c r="AM279" s="202"/>
      <c r="AN279" s="202"/>
      <c r="AO279" s="202"/>
      <c r="AP279" s="202"/>
      <c r="AQ279" s="202"/>
      <c r="AR279" s="202"/>
      <c r="AS279" s="202"/>
      <c r="AT279" s="202"/>
      <c r="AU279" s="202"/>
      <c r="AV279" s="202"/>
      <c r="AW279" s="202"/>
      <c r="AX279" s="202"/>
      <c r="AY279" s="202"/>
      <c r="AZ279" s="202"/>
      <c r="BA279" s="202"/>
      <c r="BB279" s="202"/>
      <c r="BC279" s="202"/>
      <c r="BD279" s="202"/>
      <c r="BE279" s="202"/>
      <c r="BF279" s="202"/>
      <c r="BG279" s="202"/>
      <c r="BH279" s="202"/>
      <c r="BI279" s="202"/>
      <c r="BJ279" s="202"/>
      <c r="BK279" s="202"/>
      <c r="BL279" s="202"/>
      <c r="BM279" s="202"/>
      <c r="BN279" s="202"/>
      <c r="BO279" s="202"/>
      <c r="BP279" s="202"/>
      <c r="BQ279" s="202"/>
      <c r="BR279" s="202"/>
      <c r="BS279" s="202"/>
      <c r="BT279" s="202"/>
      <c r="BU279" s="202"/>
      <c r="BV279" s="202"/>
      <c r="BW279" s="202"/>
      <c r="BX279" s="202"/>
      <c r="BY279" s="202"/>
      <c r="BZ279" s="202"/>
      <c r="CA279" s="202"/>
      <c r="CB279" s="202"/>
      <c r="CC279" s="202"/>
      <c r="CD279" s="202"/>
      <c r="CE279" s="202"/>
      <c r="CF279" s="202"/>
      <c r="CG279" s="202"/>
      <c r="CH279" s="202"/>
      <c r="CI279" s="202"/>
      <c r="CJ279" s="202"/>
      <c r="CK279" s="202"/>
      <c r="CL279" s="202"/>
      <c r="CM279" s="202"/>
      <c r="CN279" s="202"/>
      <c r="CO279" s="202"/>
      <c r="CP279" s="202"/>
      <c r="CQ279" s="202"/>
      <c r="CR279" s="202"/>
      <c r="CS279" s="202"/>
      <c r="CT279" s="202"/>
      <c r="CU279" s="202"/>
      <c r="CV279" s="202"/>
      <c r="CW279" s="202"/>
      <c r="CX279" s="202"/>
      <c r="CY279" s="202"/>
      <c r="CZ279" s="202"/>
      <c r="DA279" s="202"/>
      <c r="DB279" s="202"/>
      <c r="DC279" s="202"/>
      <c r="DD279" s="202"/>
      <c r="DE279" s="202"/>
      <c r="DF279" s="202"/>
      <c r="DG279" s="202"/>
      <c r="DH279" s="202"/>
      <c r="DI279" s="202"/>
      <c r="DJ279" s="202"/>
      <c r="DK279" s="202"/>
      <c r="DL279" s="202"/>
      <c r="DM279" s="202"/>
      <c r="DN279" s="202"/>
      <c r="DO279" s="202"/>
      <c r="DP279" s="202"/>
      <c r="DQ279" s="202"/>
      <c r="DR279" s="202"/>
      <c r="DS279" s="202"/>
      <c r="DT279" s="202"/>
      <c r="DU279" s="202"/>
      <c r="DV279" s="202"/>
      <c r="DW279" s="202"/>
      <c r="DX279" s="202"/>
      <c r="DY279" s="202"/>
      <c r="DZ279" s="202"/>
      <c r="EA279" s="202"/>
      <c r="EB279" s="202"/>
      <c r="EC279" s="202"/>
      <c r="ED279" s="202"/>
      <c r="EE279" s="202"/>
      <c r="EF279" s="202"/>
      <c r="EG279" s="202"/>
      <c r="EH279" s="202"/>
      <c r="EI279" s="202"/>
      <c r="EJ279" s="202"/>
      <c r="EK279" s="202"/>
      <c r="EL279" s="202"/>
      <c r="EM279" s="202"/>
      <c r="EN279" s="202"/>
      <c r="EO279" s="202"/>
      <c r="EP279" s="202"/>
      <c r="EQ279" s="202"/>
      <c r="ER279" s="202"/>
      <c r="ES279" s="202"/>
      <c r="ET279" s="202"/>
      <c r="EU279" s="202"/>
      <c r="EV279" s="202"/>
      <c r="EW279" s="202"/>
      <c r="EX279" s="202"/>
      <c r="EY279" s="202"/>
      <c r="EZ279" s="202"/>
      <c r="FA279" s="202"/>
      <c r="FB279" s="202"/>
      <c r="FC279" s="202"/>
      <c r="FD279" s="202"/>
      <c r="FE279" s="202"/>
      <c r="FF279" s="202"/>
      <c r="FG279" s="202"/>
      <c r="FH279" s="202"/>
      <c r="FI279" s="202"/>
      <c r="FJ279" s="202"/>
      <c r="FK279" s="202"/>
      <c r="FL279" s="202"/>
      <c r="FM279" s="202"/>
      <c r="FN279" s="202"/>
      <c r="FO279" s="202"/>
      <c r="FP279" s="202"/>
      <c r="FQ279" s="202"/>
      <c r="FR279" s="202"/>
      <c r="FS279" s="202"/>
      <c r="FT279" s="202"/>
      <c r="FU279" s="202"/>
      <c r="FV279" s="202"/>
      <c r="FW279" s="202"/>
      <c r="FX279" s="202"/>
      <c r="FY279" s="202"/>
      <c r="FZ279" s="202"/>
      <c r="GA279" s="202"/>
      <c r="GB279" s="202"/>
      <c r="GC279" s="202"/>
      <c r="GD279" s="202"/>
      <c r="GE279" s="202"/>
      <c r="GF279" s="202"/>
      <c r="GG279" s="202"/>
      <c r="GH279" s="202"/>
      <c r="GI279" s="202"/>
      <c r="GJ279" s="202"/>
      <c r="GK279" s="202"/>
      <c r="GL279" s="202"/>
      <c r="GM279" s="202"/>
      <c r="GN279" s="202"/>
      <c r="GO279" s="202"/>
      <c r="GP279" s="202"/>
      <c r="GQ279" s="202"/>
      <c r="GR279" s="202"/>
      <c r="GS279" s="202"/>
      <c r="GT279" s="202"/>
      <c r="GU279" s="202"/>
      <c r="GV279" s="202"/>
      <c r="GW279" s="202"/>
      <c r="GX279" s="202"/>
      <c r="GY279" s="202"/>
      <c r="GZ279" s="202"/>
      <c r="HA279" s="202"/>
      <c r="HB279" s="202"/>
      <c r="HC279" s="202"/>
      <c r="HD279" s="202"/>
      <c r="HE279" s="202"/>
      <c r="HF279" s="202"/>
      <c r="HG279" s="202"/>
      <c r="HH279" s="202"/>
      <c r="HI279" s="202"/>
      <c r="HJ279" s="202"/>
      <c r="HK279" s="202"/>
      <c r="HL279" s="202"/>
      <c r="HM279" s="202"/>
      <c r="HN279" s="202"/>
      <c r="HO279" s="202"/>
      <c r="HP279" s="202"/>
      <c r="HQ279" s="202"/>
      <c r="HR279" s="202"/>
      <c r="HS279" s="202"/>
      <c r="HT279" s="202"/>
      <c r="HU279" s="202"/>
      <c r="HV279" s="202"/>
      <c r="HW279" s="202"/>
      <c r="HX279" s="202"/>
      <c r="HY279" s="202"/>
      <c r="HZ279" s="202"/>
      <c r="IA279" s="202"/>
      <c r="IB279" s="202"/>
      <c r="IC279" s="202"/>
      <c r="ID279" s="202"/>
      <c r="IE279" s="202"/>
      <c r="IF279" s="202"/>
      <c r="IG279" s="202"/>
      <c r="IH279" s="202"/>
      <c r="II279" s="202"/>
      <c r="IJ279" s="202"/>
      <c r="IK279" s="202"/>
      <c r="IL279" s="202"/>
      <c r="IM279" s="202"/>
      <c r="IN279" s="202"/>
      <c r="IO279" s="202"/>
      <c r="IP279" s="202"/>
      <c r="IQ279" s="202"/>
      <c r="IR279" s="202"/>
      <c r="IS279" s="202"/>
      <c r="IT279" s="202"/>
      <c r="IU279" s="202"/>
      <c r="IV279" s="202"/>
    </row>
    <row r="280" spans="1:256" s="95" customFormat="1">
      <c r="A280" s="196"/>
      <c r="B280" s="197"/>
      <c r="C280" s="198" t="s">
        <v>115</v>
      </c>
      <c r="D280" s="192">
        <v>0.18</v>
      </c>
      <c r="E280" s="199"/>
      <c r="F280" s="199"/>
      <c r="G280" s="199"/>
      <c r="H280" s="199"/>
      <c r="I280" s="200"/>
      <c r="J280" s="201"/>
      <c r="K280" s="200"/>
      <c r="L280" s="200"/>
      <c r="M280" s="200">
        <f>M279*D280</f>
        <v>28889.253972861312</v>
      </c>
      <c r="N280" s="202"/>
      <c r="O280" s="202"/>
      <c r="P280" s="202"/>
      <c r="Q280" s="202"/>
      <c r="R280" s="202"/>
      <c r="S280" s="202"/>
      <c r="T280" s="202"/>
      <c r="U280" s="202"/>
      <c r="V280" s="202"/>
      <c r="W280" s="202"/>
      <c r="X280" s="202"/>
      <c r="Y280" s="202"/>
      <c r="Z280" s="202"/>
      <c r="AA280" s="202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  <c r="AL280" s="202"/>
      <c r="AM280" s="202"/>
      <c r="AN280" s="202"/>
      <c r="AO280" s="202"/>
      <c r="AP280" s="202"/>
      <c r="AQ280" s="202"/>
      <c r="AR280" s="202"/>
      <c r="AS280" s="202"/>
      <c r="AT280" s="202"/>
      <c r="AU280" s="202"/>
      <c r="AV280" s="202"/>
      <c r="AW280" s="202"/>
      <c r="AX280" s="202"/>
      <c r="AY280" s="202"/>
      <c r="AZ280" s="202"/>
      <c r="BA280" s="202"/>
      <c r="BB280" s="202"/>
      <c r="BC280" s="202"/>
      <c r="BD280" s="202"/>
      <c r="BE280" s="202"/>
      <c r="BF280" s="202"/>
      <c r="BG280" s="202"/>
      <c r="BH280" s="202"/>
      <c r="BI280" s="202"/>
      <c r="BJ280" s="202"/>
      <c r="BK280" s="202"/>
      <c r="BL280" s="202"/>
      <c r="BM280" s="202"/>
      <c r="BN280" s="202"/>
      <c r="BO280" s="202"/>
      <c r="BP280" s="202"/>
      <c r="BQ280" s="202"/>
      <c r="BR280" s="202"/>
      <c r="BS280" s="202"/>
      <c r="BT280" s="202"/>
      <c r="BU280" s="202"/>
      <c r="BV280" s="202"/>
      <c r="BW280" s="202"/>
      <c r="BX280" s="202"/>
      <c r="BY280" s="202"/>
      <c r="BZ280" s="202"/>
      <c r="CA280" s="202"/>
      <c r="CB280" s="202"/>
      <c r="CC280" s="202"/>
      <c r="CD280" s="202"/>
      <c r="CE280" s="202"/>
      <c r="CF280" s="202"/>
      <c r="CG280" s="202"/>
      <c r="CH280" s="202"/>
      <c r="CI280" s="202"/>
      <c r="CJ280" s="202"/>
      <c r="CK280" s="202"/>
      <c r="CL280" s="202"/>
      <c r="CM280" s="202"/>
      <c r="CN280" s="202"/>
      <c r="CO280" s="202"/>
      <c r="CP280" s="202"/>
      <c r="CQ280" s="202"/>
      <c r="CR280" s="202"/>
      <c r="CS280" s="202"/>
      <c r="CT280" s="202"/>
      <c r="CU280" s="202"/>
      <c r="CV280" s="202"/>
      <c r="CW280" s="202"/>
      <c r="CX280" s="202"/>
      <c r="CY280" s="202"/>
      <c r="CZ280" s="202"/>
      <c r="DA280" s="202"/>
      <c r="DB280" s="202"/>
      <c r="DC280" s="202"/>
      <c r="DD280" s="202"/>
      <c r="DE280" s="202"/>
      <c r="DF280" s="202"/>
      <c r="DG280" s="202"/>
      <c r="DH280" s="202"/>
      <c r="DI280" s="202"/>
      <c r="DJ280" s="202"/>
      <c r="DK280" s="202"/>
      <c r="DL280" s="202"/>
      <c r="DM280" s="202"/>
      <c r="DN280" s="202"/>
      <c r="DO280" s="202"/>
      <c r="DP280" s="202"/>
      <c r="DQ280" s="202"/>
      <c r="DR280" s="202"/>
      <c r="DS280" s="202"/>
      <c r="DT280" s="202"/>
      <c r="DU280" s="202"/>
      <c r="DV280" s="202"/>
      <c r="DW280" s="202"/>
      <c r="DX280" s="202"/>
      <c r="DY280" s="202"/>
      <c r="DZ280" s="202"/>
      <c r="EA280" s="202"/>
      <c r="EB280" s="202"/>
      <c r="EC280" s="202"/>
      <c r="ED280" s="202"/>
      <c r="EE280" s="202"/>
      <c r="EF280" s="202"/>
      <c r="EG280" s="202"/>
      <c r="EH280" s="202"/>
      <c r="EI280" s="202"/>
      <c r="EJ280" s="202"/>
      <c r="EK280" s="202"/>
      <c r="EL280" s="202"/>
      <c r="EM280" s="202"/>
      <c r="EN280" s="202"/>
      <c r="EO280" s="202"/>
      <c r="EP280" s="202"/>
      <c r="EQ280" s="202"/>
      <c r="ER280" s="202"/>
      <c r="ES280" s="202"/>
      <c r="ET280" s="202"/>
      <c r="EU280" s="202"/>
      <c r="EV280" s="202"/>
      <c r="EW280" s="202"/>
      <c r="EX280" s="202"/>
      <c r="EY280" s="202"/>
      <c r="EZ280" s="202"/>
      <c r="FA280" s="202"/>
      <c r="FB280" s="202"/>
      <c r="FC280" s="202"/>
      <c r="FD280" s="202"/>
      <c r="FE280" s="202"/>
      <c r="FF280" s="202"/>
      <c r="FG280" s="202"/>
      <c r="FH280" s="202"/>
      <c r="FI280" s="202"/>
      <c r="FJ280" s="202"/>
      <c r="FK280" s="202"/>
      <c r="FL280" s="202"/>
      <c r="FM280" s="202"/>
      <c r="FN280" s="202"/>
      <c r="FO280" s="202"/>
      <c r="FP280" s="202"/>
      <c r="FQ280" s="202"/>
      <c r="FR280" s="202"/>
      <c r="FS280" s="202"/>
      <c r="FT280" s="202"/>
      <c r="FU280" s="202"/>
      <c r="FV280" s="202"/>
      <c r="FW280" s="202"/>
      <c r="FX280" s="202"/>
      <c r="FY280" s="202"/>
      <c r="FZ280" s="202"/>
      <c r="GA280" s="202"/>
      <c r="GB280" s="202"/>
      <c r="GC280" s="202"/>
      <c r="GD280" s="202"/>
      <c r="GE280" s="202"/>
      <c r="GF280" s="202"/>
      <c r="GG280" s="202"/>
      <c r="GH280" s="202"/>
      <c r="GI280" s="202"/>
      <c r="GJ280" s="202"/>
      <c r="GK280" s="202"/>
      <c r="GL280" s="202"/>
      <c r="GM280" s="202"/>
      <c r="GN280" s="202"/>
      <c r="GO280" s="202"/>
      <c r="GP280" s="202"/>
      <c r="GQ280" s="202"/>
      <c r="GR280" s="202"/>
      <c r="GS280" s="202"/>
      <c r="GT280" s="202"/>
      <c r="GU280" s="202"/>
      <c r="GV280" s="202"/>
      <c r="GW280" s="202"/>
      <c r="GX280" s="202"/>
      <c r="GY280" s="202"/>
      <c r="GZ280" s="202"/>
      <c r="HA280" s="202"/>
      <c r="HB280" s="202"/>
      <c r="HC280" s="202"/>
      <c r="HD280" s="202"/>
      <c r="HE280" s="202"/>
      <c r="HF280" s="202"/>
      <c r="HG280" s="202"/>
      <c r="HH280" s="202"/>
      <c r="HI280" s="202"/>
      <c r="HJ280" s="202"/>
      <c r="HK280" s="202"/>
      <c r="HL280" s="202"/>
      <c r="HM280" s="202"/>
      <c r="HN280" s="202"/>
      <c r="HO280" s="202"/>
      <c r="HP280" s="202"/>
      <c r="HQ280" s="202"/>
      <c r="HR280" s="202"/>
      <c r="HS280" s="202"/>
      <c r="HT280" s="202"/>
      <c r="HU280" s="202"/>
      <c r="HV280" s="202"/>
      <c r="HW280" s="202"/>
      <c r="HX280" s="202"/>
      <c r="HY280" s="202"/>
      <c r="HZ280" s="202"/>
      <c r="IA280" s="202"/>
      <c r="IB280" s="202"/>
      <c r="IC280" s="202"/>
      <c r="ID280" s="202"/>
      <c r="IE280" s="202"/>
      <c r="IF280" s="202"/>
      <c r="IG280" s="202"/>
      <c r="IH280" s="202"/>
      <c r="II280" s="202"/>
      <c r="IJ280" s="202"/>
      <c r="IK280" s="202"/>
      <c r="IL280" s="202"/>
      <c r="IM280" s="202"/>
      <c r="IN280" s="202"/>
      <c r="IO280" s="202"/>
      <c r="IP280" s="202"/>
      <c r="IQ280" s="202"/>
      <c r="IR280" s="202"/>
      <c r="IS280" s="202"/>
      <c r="IT280" s="202"/>
      <c r="IU280" s="202"/>
      <c r="IV280" s="202"/>
    </row>
    <row r="281" spans="1:256" s="95" customFormat="1">
      <c r="A281" s="196"/>
      <c r="B281" s="203"/>
      <c r="C281" s="198" t="s">
        <v>75</v>
      </c>
      <c r="D281" s="204"/>
      <c r="E281" s="205"/>
      <c r="F281" s="205"/>
      <c r="G281" s="205"/>
      <c r="H281" s="205"/>
      <c r="I281" s="205"/>
      <c r="J281" s="208"/>
      <c r="K281" s="205"/>
      <c r="L281" s="205"/>
      <c r="M281" s="205">
        <f>M280+M279</f>
        <v>189385.10937764638</v>
      </c>
      <c r="N281" s="202"/>
      <c r="O281" s="202"/>
      <c r="P281" s="202"/>
      <c r="Q281" s="202"/>
      <c r="R281" s="202"/>
      <c r="S281" s="202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2"/>
      <c r="AT281" s="202"/>
      <c r="AU281" s="202"/>
      <c r="AV281" s="202"/>
      <c r="AW281" s="202"/>
      <c r="AX281" s="202"/>
      <c r="AY281" s="202"/>
      <c r="AZ281" s="202"/>
      <c r="BA281" s="202"/>
      <c r="BB281" s="202"/>
      <c r="BC281" s="202"/>
      <c r="BD281" s="202"/>
      <c r="BE281" s="202"/>
      <c r="BF281" s="202"/>
      <c r="BG281" s="202"/>
      <c r="BH281" s="202"/>
      <c r="BI281" s="202"/>
      <c r="BJ281" s="202"/>
      <c r="BK281" s="202"/>
      <c r="BL281" s="202"/>
      <c r="BM281" s="202"/>
      <c r="BN281" s="202"/>
      <c r="BO281" s="202"/>
      <c r="BP281" s="202"/>
      <c r="BQ281" s="202"/>
      <c r="BR281" s="202"/>
      <c r="BS281" s="202"/>
      <c r="BT281" s="202"/>
      <c r="BU281" s="202"/>
      <c r="BV281" s="202"/>
      <c r="BW281" s="202"/>
      <c r="BX281" s="202"/>
      <c r="BY281" s="202"/>
      <c r="BZ281" s="202"/>
      <c r="CA281" s="202"/>
      <c r="CB281" s="202"/>
      <c r="CC281" s="202"/>
      <c r="CD281" s="202"/>
      <c r="CE281" s="202"/>
      <c r="CF281" s="202"/>
      <c r="CG281" s="202"/>
      <c r="CH281" s="202"/>
      <c r="CI281" s="202"/>
      <c r="CJ281" s="202"/>
      <c r="CK281" s="202"/>
      <c r="CL281" s="202"/>
      <c r="CM281" s="202"/>
      <c r="CN281" s="202"/>
      <c r="CO281" s="202"/>
      <c r="CP281" s="202"/>
      <c r="CQ281" s="202"/>
      <c r="CR281" s="202"/>
      <c r="CS281" s="202"/>
      <c r="CT281" s="202"/>
      <c r="CU281" s="202"/>
      <c r="CV281" s="202"/>
      <c r="CW281" s="202"/>
      <c r="CX281" s="202"/>
      <c r="CY281" s="202"/>
      <c r="CZ281" s="202"/>
      <c r="DA281" s="202"/>
      <c r="DB281" s="202"/>
      <c r="DC281" s="202"/>
      <c r="DD281" s="202"/>
      <c r="DE281" s="202"/>
      <c r="DF281" s="202"/>
      <c r="DG281" s="202"/>
      <c r="DH281" s="202"/>
      <c r="DI281" s="202"/>
      <c r="DJ281" s="202"/>
      <c r="DK281" s="202"/>
      <c r="DL281" s="202"/>
      <c r="DM281" s="202"/>
      <c r="DN281" s="202"/>
      <c r="DO281" s="202"/>
      <c r="DP281" s="202"/>
      <c r="DQ281" s="202"/>
      <c r="DR281" s="202"/>
      <c r="DS281" s="202"/>
      <c r="DT281" s="202"/>
      <c r="DU281" s="202"/>
      <c r="DV281" s="202"/>
      <c r="DW281" s="202"/>
      <c r="DX281" s="202"/>
      <c r="DY281" s="202"/>
      <c r="DZ281" s="202"/>
      <c r="EA281" s="202"/>
      <c r="EB281" s="202"/>
      <c r="EC281" s="202"/>
      <c r="ED281" s="202"/>
      <c r="EE281" s="202"/>
      <c r="EF281" s="202"/>
      <c r="EG281" s="202"/>
      <c r="EH281" s="202"/>
      <c r="EI281" s="202"/>
      <c r="EJ281" s="202"/>
      <c r="EK281" s="202"/>
      <c r="EL281" s="202"/>
      <c r="EM281" s="202"/>
      <c r="EN281" s="202"/>
      <c r="EO281" s="202"/>
      <c r="EP281" s="202"/>
      <c r="EQ281" s="202"/>
      <c r="ER281" s="202"/>
      <c r="ES281" s="202"/>
      <c r="ET281" s="202"/>
      <c r="EU281" s="202"/>
      <c r="EV281" s="202"/>
      <c r="EW281" s="202"/>
      <c r="EX281" s="202"/>
      <c r="EY281" s="202"/>
      <c r="EZ281" s="202"/>
      <c r="FA281" s="202"/>
      <c r="FB281" s="202"/>
      <c r="FC281" s="202"/>
      <c r="FD281" s="202"/>
      <c r="FE281" s="202"/>
      <c r="FF281" s="202"/>
      <c r="FG281" s="202"/>
      <c r="FH281" s="202"/>
      <c r="FI281" s="202"/>
      <c r="FJ281" s="202"/>
      <c r="FK281" s="202"/>
      <c r="FL281" s="202"/>
      <c r="FM281" s="202"/>
      <c r="FN281" s="202"/>
      <c r="FO281" s="202"/>
      <c r="FP281" s="202"/>
      <c r="FQ281" s="202"/>
      <c r="FR281" s="202"/>
      <c r="FS281" s="202"/>
      <c r="FT281" s="202"/>
      <c r="FU281" s="202"/>
      <c r="FV281" s="202"/>
      <c r="FW281" s="202"/>
      <c r="FX281" s="202"/>
      <c r="FY281" s="202"/>
      <c r="FZ281" s="202"/>
      <c r="GA281" s="202"/>
      <c r="GB281" s="202"/>
      <c r="GC281" s="202"/>
      <c r="GD281" s="202"/>
      <c r="GE281" s="202"/>
      <c r="GF281" s="202"/>
      <c r="GG281" s="202"/>
      <c r="GH281" s="202"/>
      <c r="GI281" s="202"/>
      <c r="GJ281" s="202"/>
      <c r="GK281" s="202"/>
      <c r="GL281" s="202"/>
      <c r="GM281" s="202"/>
      <c r="GN281" s="202"/>
      <c r="GO281" s="202"/>
      <c r="GP281" s="202"/>
      <c r="GQ281" s="202"/>
      <c r="GR281" s="202"/>
      <c r="GS281" s="202"/>
      <c r="GT281" s="202"/>
      <c r="GU281" s="202"/>
      <c r="GV281" s="202"/>
      <c r="GW281" s="202"/>
      <c r="GX281" s="202"/>
      <c r="GY281" s="202"/>
      <c r="GZ281" s="202"/>
      <c r="HA281" s="202"/>
      <c r="HB281" s="202"/>
      <c r="HC281" s="202"/>
      <c r="HD281" s="202"/>
      <c r="HE281" s="202"/>
      <c r="HF281" s="202"/>
      <c r="HG281" s="202"/>
      <c r="HH281" s="202"/>
      <c r="HI281" s="202"/>
      <c r="HJ281" s="202"/>
      <c r="HK281" s="202"/>
      <c r="HL281" s="202"/>
      <c r="HM281" s="202"/>
      <c r="HN281" s="202"/>
      <c r="HO281" s="202"/>
      <c r="HP281" s="202"/>
      <c r="HQ281" s="202"/>
      <c r="HR281" s="202"/>
      <c r="HS281" s="202"/>
      <c r="HT281" s="202"/>
      <c r="HU281" s="202"/>
      <c r="HV281" s="202"/>
      <c r="HW281" s="202"/>
      <c r="HX281" s="202"/>
      <c r="HY281" s="202"/>
      <c r="HZ281" s="202"/>
      <c r="IA281" s="202"/>
      <c r="IB281" s="202"/>
      <c r="IC281" s="202"/>
      <c r="ID281" s="202"/>
      <c r="IE281" s="202"/>
      <c r="IF281" s="202"/>
      <c r="IG281" s="202"/>
      <c r="IH281" s="202"/>
      <c r="II281" s="202"/>
      <c r="IJ281" s="202"/>
      <c r="IK281" s="202"/>
      <c r="IL281" s="202"/>
      <c r="IM281" s="202"/>
      <c r="IN281" s="202"/>
      <c r="IO281" s="202"/>
      <c r="IP281" s="202"/>
      <c r="IQ281" s="202"/>
      <c r="IR281" s="202"/>
      <c r="IS281" s="202"/>
      <c r="IT281" s="202"/>
      <c r="IU281" s="202"/>
      <c r="IV281" s="202"/>
    </row>
    <row r="283" spans="1:256">
      <c r="A283" s="491"/>
      <c r="B283" s="491"/>
      <c r="C283" s="491"/>
      <c r="D283" s="491"/>
      <c r="E283" s="491"/>
      <c r="F283" s="491"/>
      <c r="G283" s="491"/>
      <c r="H283" s="491"/>
      <c r="I283" s="491"/>
      <c r="J283" s="491"/>
      <c r="K283" s="491"/>
      <c r="L283" s="491"/>
      <c r="M283" s="491"/>
    </row>
    <row r="284" spans="1:256">
      <c r="C284" s="210"/>
    </row>
    <row r="285" spans="1:256">
      <c r="C285"/>
    </row>
    <row r="286" spans="1:256">
      <c r="C286" s="503" t="s">
        <v>417</v>
      </c>
      <c r="D286" s="503"/>
      <c r="E286" s="503"/>
      <c r="F286" s="503"/>
      <c r="G286" s="503"/>
      <c r="H286" s="503"/>
      <c r="I286" s="503"/>
      <c r="J286" s="503"/>
      <c r="K286" s="503"/>
      <c r="L286" s="503"/>
    </row>
  </sheetData>
  <mergeCells count="40">
    <mergeCell ref="A231:A235"/>
    <mergeCell ref="A236:A240"/>
    <mergeCell ref="A241:A245"/>
    <mergeCell ref="A204:A210"/>
    <mergeCell ref="A211:A218"/>
    <mergeCell ref="B211:B213"/>
    <mergeCell ref="A219:A224"/>
    <mergeCell ref="A225:A230"/>
    <mergeCell ref="A188:A192"/>
    <mergeCell ref="B188:B190"/>
    <mergeCell ref="A193:A197"/>
    <mergeCell ref="B193:B195"/>
    <mergeCell ref="A198:A203"/>
    <mergeCell ref="C286:L286"/>
    <mergeCell ref="N265:P265"/>
    <mergeCell ref="N266:P266"/>
    <mergeCell ref="N147:P147"/>
    <mergeCell ref="N148:P148"/>
    <mergeCell ref="N163:P163"/>
    <mergeCell ref="C5:F5"/>
    <mergeCell ref="G5:J5"/>
    <mergeCell ref="N149:P149"/>
    <mergeCell ref="N260:P260"/>
    <mergeCell ref="N264:P264"/>
    <mergeCell ref="B1:C1"/>
    <mergeCell ref="N164:P164"/>
    <mergeCell ref="A283:M283"/>
    <mergeCell ref="I7:J7"/>
    <mergeCell ref="K7:L7"/>
    <mergeCell ref="M7:M8"/>
    <mergeCell ref="N37:O37"/>
    <mergeCell ref="A7:A8"/>
    <mergeCell ref="B7:B8"/>
    <mergeCell ref="C7:C8"/>
    <mergeCell ref="D7:D8"/>
    <mergeCell ref="E7:F7"/>
    <mergeCell ref="G7:H7"/>
    <mergeCell ref="N165:P165"/>
    <mergeCell ref="A2:M2"/>
    <mergeCell ref="A3:M3"/>
  </mergeCells>
  <phoneticPr fontId="77" type="noConversion"/>
  <conditionalFormatting sqref="A241:A245">
    <cfRule type="cellIs" dxfId="17" priority="2" stopIfTrue="1" operator="equal">
      <formula>8223.307275</formula>
    </cfRule>
  </conditionalFormatting>
  <conditionalFormatting sqref="A60:B62 A188:B240 D188:G240">
    <cfRule type="cellIs" dxfId="16" priority="8" stopIfTrue="1" operator="equal">
      <formula>8223.307275</formula>
    </cfRule>
  </conditionalFormatting>
  <conditionalFormatting sqref="A64:B64">
    <cfRule type="cellIs" dxfId="15" priority="9" stopIfTrue="1" operator="equal">
      <formula>8223.307275</formula>
    </cfRule>
  </conditionalFormatting>
  <conditionalFormatting sqref="A77:B85">
    <cfRule type="cellIs" dxfId="14" priority="26" stopIfTrue="1" operator="equal">
      <formula>8223.307275</formula>
    </cfRule>
  </conditionalFormatting>
  <conditionalFormatting sqref="A87:B122">
    <cfRule type="cellIs" dxfId="13" priority="7" stopIfTrue="1" operator="equal">
      <formula>8223.307275</formula>
    </cfRule>
  </conditionalFormatting>
  <conditionalFormatting sqref="B127">
    <cfRule type="cellIs" dxfId="12" priority="4" stopIfTrue="1" operator="equal">
      <formula>8223.307275</formula>
    </cfRule>
  </conditionalFormatting>
  <conditionalFormatting sqref="B182">
    <cfRule type="cellIs" dxfId="11" priority="25" stopIfTrue="1" operator="equal">
      <formula>8223.307275</formula>
    </cfRule>
  </conditionalFormatting>
  <conditionalFormatting sqref="B244">
    <cfRule type="cellIs" dxfId="10" priority="3" stopIfTrue="1" operator="equal">
      <formula>8223.307275</formula>
    </cfRule>
  </conditionalFormatting>
  <conditionalFormatting sqref="D61:F61 D62:M62 A63">
    <cfRule type="cellIs" dxfId="9" priority="11" stopIfTrue="1" operator="equal">
      <formula>8223.307275</formula>
    </cfRule>
  </conditionalFormatting>
  <conditionalFormatting sqref="D84:F84 D85:M85 A86">
    <cfRule type="cellIs" dxfId="8" priority="43" stopIfTrue="1" operator="equal">
      <formula>8223.307275</formula>
    </cfRule>
  </conditionalFormatting>
  <conditionalFormatting sqref="D63:G64">
    <cfRule type="cellIs" dxfId="7" priority="10" stopIfTrue="1" operator="equal">
      <formula>8223.307275</formula>
    </cfRule>
  </conditionalFormatting>
  <conditionalFormatting sqref="D86:G116">
    <cfRule type="cellIs" dxfId="6" priority="29" stopIfTrue="1" operator="equal">
      <formula>8223.307275</formula>
    </cfRule>
  </conditionalFormatting>
  <conditionalFormatting sqref="D60:M60">
    <cfRule type="cellIs" dxfId="5" priority="12" stopIfTrue="1" operator="equal">
      <formula>8223.307275</formula>
    </cfRule>
  </conditionalFormatting>
  <conditionalFormatting sqref="D77:M77 D78:F78 D79:M79 D80:G82">
    <cfRule type="cellIs" dxfId="4" priority="47" stopIfTrue="1" operator="equal">
      <formula>8223.307275</formula>
    </cfRule>
  </conditionalFormatting>
  <conditionalFormatting sqref="D83:M83">
    <cfRule type="cellIs" dxfId="3" priority="44" stopIfTrue="1" operator="equal">
      <formula>8223.307275</formula>
    </cfRule>
  </conditionalFormatting>
  <conditionalFormatting sqref="D91:M91 D92:F92 D93:M94">
    <cfRule type="cellIs" dxfId="2" priority="72" stopIfTrue="1" operator="equal">
      <formula>8223.307275</formula>
    </cfRule>
  </conditionalFormatting>
  <conditionalFormatting sqref="D117:M117 D118:F118 D119:M119 D120:G122">
    <cfRule type="cellIs" dxfId="1" priority="6" stopIfTrue="1" operator="equal">
      <formula>8223.307275</formula>
    </cfRule>
  </conditionalFormatting>
  <conditionalFormatting sqref="G182">
    <cfRule type="cellIs" dxfId="0" priority="15" stopIfTrue="1" operator="equal">
      <formula>8223.307275</formula>
    </cfRule>
  </conditionalFormatting>
  <pageMargins left="0.5" right="0" top="0.74803149606299202" bottom="0.40748031499999998" header="0" footer="0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3"/>
  <sheetViews>
    <sheetView view="pageBreakPreview" topLeftCell="A31" zoomScaleNormal="100" zoomScaleSheetLayoutView="100" workbookViewId="0">
      <selection activeCell="I15" sqref="I15:I16"/>
    </sheetView>
  </sheetViews>
  <sheetFormatPr defaultColWidth="9.140625" defaultRowHeight="14.25"/>
  <cols>
    <col min="1" max="1" width="4.5703125" style="293" customWidth="1"/>
    <col min="2" max="2" width="12" style="322" customWidth="1"/>
    <col min="3" max="3" width="44.140625" style="292" customWidth="1"/>
    <col min="4" max="4" width="8.5703125" style="293" customWidth="1"/>
    <col min="5" max="5" width="8.85546875" style="294" customWidth="1"/>
    <col min="6" max="6" width="10.140625" style="294" customWidth="1"/>
    <col min="7" max="7" width="11" style="294" customWidth="1"/>
    <col min="8" max="8" width="10.140625" style="294" customWidth="1"/>
    <col min="9" max="9" width="9.42578125" style="294" customWidth="1"/>
    <col min="10" max="10" width="10.7109375" style="294" customWidth="1"/>
    <col min="11" max="11" width="8.5703125" style="294" customWidth="1"/>
    <col min="12" max="12" width="10.7109375" style="294" customWidth="1"/>
    <col min="13" max="13" width="14.85546875" style="202" customWidth="1"/>
    <col min="14" max="16384" width="9.140625" style="202"/>
  </cols>
  <sheetData>
    <row r="1" spans="1:256" ht="15">
      <c r="A1" s="212"/>
      <c r="B1" s="488" t="s">
        <v>176</v>
      </c>
      <c r="C1" s="488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256" ht="15">
      <c r="A2" s="521" t="s">
        <v>167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</row>
    <row r="3" spans="1:256" ht="15">
      <c r="A3" s="521" t="s">
        <v>207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</row>
    <row r="4" spans="1:256" ht="15">
      <c r="A4" s="522"/>
      <c r="B4" s="522"/>
      <c r="C4" s="522"/>
      <c r="D4" s="522"/>
      <c r="E4" s="522"/>
      <c r="F4" s="522"/>
      <c r="G4" s="522"/>
      <c r="H4" s="522"/>
      <c r="I4" s="202"/>
      <c r="J4" s="202"/>
      <c r="K4" s="202"/>
      <c r="L4" s="202"/>
    </row>
    <row r="5" spans="1:256" s="213" customFormat="1" ht="15.75">
      <c r="A5" s="523" t="s">
        <v>2</v>
      </c>
      <c r="B5" s="496" t="s">
        <v>3</v>
      </c>
      <c r="C5" s="496" t="s">
        <v>4</v>
      </c>
      <c r="D5" s="496" t="s">
        <v>5</v>
      </c>
      <c r="E5" s="498" t="s">
        <v>6</v>
      </c>
      <c r="F5" s="498"/>
      <c r="G5" s="492" t="s">
        <v>7</v>
      </c>
      <c r="H5" s="492"/>
      <c r="I5" s="492" t="s">
        <v>8</v>
      </c>
      <c r="J5" s="492"/>
      <c r="K5" s="492" t="s">
        <v>9</v>
      </c>
      <c r="L5" s="492"/>
      <c r="M5" s="492" t="s">
        <v>10</v>
      </c>
    </row>
    <row r="6" spans="1:256" s="213" customFormat="1" ht="31.5">
      <c r="A6" s="523"/>
      <c r="B6" s="496"/>
      <c r="C6" s="496"/>
      <c r="D6" s="496"/>
      <c r="E6" s="33" t="s">
        <v>11</v>
      </c>
      <c r="F6" s="33" t="s">
        <v>12</v>
      </c>
      <c r="G6" s="34" t="s">
        <v>13</v>
      </c>
      <c r="H6" s="34" t="s">
        <v>10</v>
      </c>
      <c r="I6" s="34" t="s">
        <v>13</v>
      </c>
      <c r="J6" s="34" t="s">
        <v>10</v>
      </c>
      <c r="K6" s="34" t="s">
        <v>13</v>
      </c>
      <c r="L6" s="34" t="s">
        <v>10</v>
      </c>
      <c r="M6" s="492"/>
    </row>
    <row r="7" spans="1:256" ht="15.75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5">
        <v>6</v>
      </c>
      <c r="G7" s="215">
        <v>7</v>
      </c>
      <c r="H7" s="215">
        <v>8</v>
      </c>
      <c r="I7" s="216">
        <v>9</v>
      </c>
      <c r="J7" s="216">
        <v>10</v>
      </c>
      <c r="K7" s="216">
        <v>11</v>
      </c>
      <c r="L7" s="216">
        <v>12</v>
      </c>
      <c r="M7" s="216">
        <v>13</v>
      </c>
    </row>
    <row r="8" spans="1:256" s="221" customFormat="1" ht="31.5">
      <c r="A8" s="217"/>
      <c r="B8" s="218"/>
      <c r="C8" s="219" t="s">
        <v>80</v>
      </c>
      <c r="D8" s="220"/>
      <c r="E8" s="220"/>
      <c r="F8" s="220"/>
      <c r="G8" s="220"/>
      <c r="H8" s="220"/>
      <c r="I8" s="220"/>
      <c r="J8" s="220"/>
      <c r="K8" s="220"/>
      <c r="L8" s="220"/>
      <c r="M8" s="220"/>
    </row>
    <row r="9" spans="1:256" s="221" customFormat="1" ht="12.75">
      <c r="A9" s="524">
        <v>1</v>
      </c>
      <c r="B9" s="222" t="s">
        <v>81</v>
      </c>
      <c r="C9" s="223" t="s">
        <v>85</v>
      </c>
      <c r="D9" s="224" t="s">
        <v>82</v>
      </c>
      <c r="E9" s="224"/>
      <c r="F9" s="225">
        <v>2</v>
      </c>
      <c r="G9" s="226"/>
      <c r="H9" s="227"/>
      <c r="I9" s="226"/>
      <c r="J9" s="227"/>
      <c r="K9" s="226"/>
      <c r="L9" s="227"/>
      <c r="M9" s="227"/>
    </row>
    <row r="10" spans="1:256" s="221" customFormat="1" ht="12.75">
      <c r="A10" s="525"/>
      <c r="B10" s="228"/>
      <c r="C10" s="229" t="s">
        <v>83</v>
      </c>
      <c r="D10" s="220" t="s">
        <v>45</v>
      </c>
      <c r="E10" s="230">
        <v>27</v>
      </c>
      <c r="F10" s="230">
        <f>E10*F9</f>
        <v>54</v>
      </c>
      <c r="G10" s="231"/>
      <c r="H10" s="232">
        <f t="shared" ref="H10:H13" si="0">G10*F10</f>
        <v>0</v>
      </c>
      <c r="I10" s="233">
        <v>7.2</v>
      </c>
      <c r="J10" s="232">
        <f t="shared" ref="J10:J13" si="1">I10*F10</f>
        <v>388.8</v>
      </c>
      <c r="K10" s="232"/>
      <c r="L10" s="232">
        <f t="shared" ref="L10:L13" si="2">K10*F10</f>
        <v>0</v>
      </c>
      <c r="M10" s="232">
        <f t="shared" ref="M10:M13" si="3">L10+J10+H10</f>
        <v>388.8</v>
      </c>
    </row>
    <row r="11" spans="1:256" s="221" customFormat="1" ht="12.75">
      <c r="A11" s="525"/>
      <c r="B11" s="228"/>
      <c r="C11" s="229" t="s">
        <v>30</v>
      </c>
      <c r="D11" s="220" t="s">
        <v>22</v>
      </c>
      <c r="E11" s="230">
        <v>6.25</v>
      </c>
      <c r="F11" s="230">
        <f>E11*F9</f>
        <v>12.5</v>
      </c>
      <c r="G11" s="231"/>
      <c r="H11" s="232">
        <f t="shared" si="0"/>
        <v>0</v>
      </c>
      <c r="I11" s="233"/>
      <c r="J11" s="232">
        <f t="shared" si="1"/>
        <v>0</v>
      </c>
      <c r="K11" s="232">
        <v>4</v>
      </c>
      <c r="L11" s="232">
        <f t="shared" si="2"/>
        <v>50</v>
      </c>
      <c r="M11" s="232">
        <f t="shared" si="3"/>
        <v>50</v>
      </c>
    </row>
    <row r="12" spans="1:256" s="221" customFormat="1" ht="12.75">
      <c r="A12" s="525"/>
      <c r="B12" s="228"/>
      <c r="C12" s="229" t="s">
        <v>84</v>
      </c>
      <c r="D12" s="220" t="s">
        <v>22</v>
      </c>
      <c r="E12" s="230">
        <v>1.55</v>
      </c>
      <c r="F12" s="230">
        <f>E12*F9</f>
        <v>3.1</v>
      </c>
      <c r="G12" s="231">
        <v>4</v>
      </c>
      <c r="H12" s="232">
        <f t="shared" si="0"/>
        <v>12.4</v>
      </c>
      <c r="I12" s="233"/>
      <c r="J12" s="232">
        <f t="shared" si="1"/>
        <v>0</v>
      </c>
      <c r="K12" s="232"/>
      <c r="L12" s="232">
        <f t="shared" si="2"/>
        <v>0</v>
      </c>
      <c r="M12" s="232">
        <f t="shared" si="3"/>
        <v>12.4</v>
      </c>
    </row>
    <row r="13" spans="1:256" s="221" customFormat="1" ht="25.5">
      <c r="A13" s="526"/>
      <c r="B13" s="234" t="s">
        <v>203</v>
      </c>
      <c r="C13" s="229" t="s">
        <v>202</v>
      </c>
      <c r="D13" s="220" t="s">
        <v>82</v>
      </c>
      <c r="E13" s="230"/>
      <c r="F13" s="230">
        <v>2</v>
      </c>
      <c r="G13" s="231">
        <v>35.799999999999997</v>
      </c>
      <c r="H13" s="232">
        <f t="shared" si="0"/>
        <v>71.599999999999994</v>
      </c>
      <c r="I13" s="233"/>
      <c r="J13" s="232">
        <f t="shared" si="1"/>
        <v>0</v>
      </c>
      <c r="K13" s="232"/>
      <c r="L13" s="232">
        <f t="shared" si="2"/>
        <v>0</v>
      </c>
      <c r="M13" s="232">
        <f t="shared" si="3"/>
        <v>71.599999999999994</v>
      </c>
    </row>
    <row r="14" spans="1:256" s="242" customFormat="1" ht="25.5">
      <c r="A14" s="527">
        <v>2</v>
      </c>
      <c r="B14" s="235" t="s">
        <v>86</v>
      </c>
      <c r="C14" s="236" t="s">
        <v>87</v>
      </c>
      <c r="D14" s="237" t="s">
        <v>31</v>
      </c>
      <c r="E14" s="238"/>
      <c r="F14" s="238">
        <v>18</v>
      </c>
      <c r="G14" s="239"/>
      <c r="H14" s="239"/>
      <c r="I14" s="239"/>
      <c r="J14" s="238"/>
      <c r="K14" s="238"/>
      <c r="L14" s="238"/>
      <c r="M14" s="238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241"/>
      <c r="CL14" s="241"/>
      <c r="CM14" s="241"/>
      <c r="CN14" s="241"/>
      <c r="CO14" s="241"/>
      <c r="CP14" s="241"/>
      <c r="CQ14" s="241"/>
      <c r="CR14" s="241"/>
      <c r="CS14" s="241"/>
      <c r="CT14" s="241"/>
      <c r="CU14" s="241"/>
      <c r="CV14" s="241"/>
      <c r="CW14" s="241"/>
      <c r="CX14" s="241"/>
      <c r="CY14" s="241"/>
      <c r="CZ14" s="241"/>
      <c r="DA14" s="241"/>
      <c r="DB14" s="241"/>
      <c r="DC14" s="241"/>
      <c r="DD14" s="241"/>
      <c r="DE14" s="241"/>
      <c r="DF14" s="241"/>
      <c r="DG14" s="241"/>
      <c r="DH14" s="241"/>
      <c r="DI14" s="241"/>
      <c r="DJ14" s="241"/>
      <c r="DK14" s="241"/>
      <c r="DL14" s="241"/>
      <c r="DM14" s="241"/>
      <c r="DN14" s="241"/>
      <c r="DO14" s="241"/>
      <c r="DP14" s="241"/>
      <c r="DQ14" s="241"/>
      <c r="DR14" s="241"/>
      <c r="DS14" s="241"/>
      <c r="DT14" s="241"/>
      <c r="DU14" s="241"/>
      <c r="DV14" s="241"/>
      <c r="DW14" s="241"/>
      <c r="DX14" s="241"/>
      <c r="DY14" s="241"/>
      <c r="DZ14" s="241"/>
      <c r="EA14" s="241"/>
      <c r="EB14" s="241"/>
      <c r="EC14" s="241"/>
      <c r="ED14" s="241"/>
      <c r="EE14" s="241"/>
      <c r="EF14" s="241"/>
      <c r="EG14" s="241"/>
      <c r="EH14" s="241"/>
      <c r="EI14" s="241"/>
      <c r="EJ14" s="241"/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241"/>
      <c r="EW14" s="241"/>
      <c r="EX14" s="241"/>
      <c r="EY14" s="241"/>
      <c r="EZ14" s="241"/>
      <c r="FA14" s="241"/>
      <c r="FB14" s="241"/>
      <c r="FC14" s="241"/>
      <c r="FD14" s="241"/>
      <c r="FE14" s="241"/>
      <c r="FF14" s="241"/>
      <c r="FG14" s="241"/>
      <c r="FH14" s="241"/>
      <c r="FI14" s="241"/>
      <c r="FJ14" s="241"/>
      <c r="FK14" s="241"/>
      <c r="FL14" s="241"/>
      <c r="FM14" s="241"/>
      <c r="FN14" s="241"/>
      <c r="FO14" s="241"/>
      <c r="FP14" s="241"/>
      <c r="FQ14" s="241"/>
      <c r="FR14" s="241"/>
      <c r="FS14" s="241"/>
      <c r="FT14" s="241"/>
      <c r="FU14" s="241"/>
      <c r="FV14" s="241"/>
      <c r="FW14" s="241"/>
      <c r="FX14" s="241"/>
      <c r="FY14" s="241"/>
      <c r="FZ14" s="241"/>
      <c r="GA14" s="241"/>
      <c r="GB14" s="241"/>
      <c r="GC14" s="241"/>
      <c r="GD14" s="241"/>
      <c r="GE14" s="241"/>
      <c r="GF14" s="241"/>
      <c r="GG14" s="241"/>
      <c r="GH14" s="241"/>
      <c r="GI14" s="241"/>
      <c r="GJ14" s="241"/>
      <c r="GK14" s="241"/>
      <c r="GL14" s="241"/>
      <c r="GM14" s="241"/>
      <c r="GN14" s="241"/>
      <c r="GO14" s="241"/>
      <c r="GP14" s="241"/>
      <c r="GQ14" s="241"/>
      <c r="GR14" s="241"/>
      <c r="GS14" s="241"/>
      <c r="GT14" s="241"/>
      <c r="GU14" s="241"/>
      <c r="GV14" s="241"/>
      <c r="GW14" s="241"/>
      <c r="GX14" s="241"/>
      <c r="GY14" s="241"/>
      <c r="GZ14" s="241"/>
      <c r="HA14" s="241"/>
      <c r="HB14" s="241"/>
      <c r="HC14" s="241"/>
      <c r="HD14" s="241"/>
      <c r="HE14" s="241"/>
      <c r="HF14" s="241"/>
      <c r="HG14" s="241"/>
      <c r="HH14" s="241"/>
      <c r="HI14" s="241"/>
      <c r="HJ14" s="241"/>
      <c r="HK14" s="241"/>
      <c r="HL14" s="241"/>
      <c r="HM14" s="241"/>
      <c r="HN14" s="241"/>
      <c r="HO14" s="241"/>
      <c r="HP14" s="241"/>
      <c r="HQ14" s="241"/>
      <c r="HR14" s="241"/>
      <c r="HS14" s="241"/>
      <c r="HT14" s="241"/>
      <c r="HU14" s="241"/>
      <c r="HV14" s="241"/>
      <c r="HW14" s="241"/>
      <c r="HX14" s="241"/>
      <c r="HY14" s="241"/>
      <c r="HZ14" s="241"/>
      <c r="IA14" s="241"/>
      <c r="IB14" s="241"/>
      <c r="IC14" s="241"/>
      <c r="ID14" s="241"/>
      <c r="IE14" s="241"/>
      <c r="IF14" s="241"/>
      <c r="IG14" s="241"/>
      <c r="IH14" s="241"/>
      <c r="II14" s="241"/>
      <c r="IJ14" s="241"/>
      <c r="IK14" s="241"/>
      <c r="IL14" s="241"/>
      <c r="IM14" s="241"/>
      <c r="IN14" s="241"/>
      <c r="IO14" s="241"/>
      <c r="IP14" s="241"/>
      <c r="IQ14" s="241"/>
      <c r="IR14" s="241"/>
      <c r="IS14" s="241"/>
      <c r="IT14" s="241"/>
      <c r="IU14" s="241"/>
      <c r="IV14" s="241"/>
    </row>
    <row r="15" spans="1:256" s="250" customFormat="1" ht="12.75">
      <c r="A15" s="528"/>
      <c r="B15" s="243"/>
      <c r="C15" s="244" t="s">
        <v>88</v>
      </c>
      <c r="D15" s="245" t="s">
        <v>20</v>
      </c>
      <c r="E15" s="246">
        <v>2</v>
      </c>
      <c r="F15" s="246">
        <f>F14*E15</f>
        <v>36</v>
      </c>
      <c r="G15" s="247"/>
      <c r="H15" s="247"/>
      <c r="I15" s="233">
        <v>7.2</v>
      </c>
      <c r="J15" s="246">
        <f>F15*I15</f>
        <v>259.2</v>
      </c>
      <c r="K15" s="246"/>
      <c r="L15" s="246"/>
      <c r="M15" s="246">
        <f t="shared" ref="M15:M22" si="4">H15+J15+L15</f>
        <v>259.2</v>
      </c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249"/>
      <c r="DD15" s="249"/>
      <c r="DE15" s="249"/>
      <c r="DF15" s="249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49"/>
      <c r="FO15" s="249"/>
      <c r="FP15" s="249"/>
      <c r="FQ15" s="249"/>
      <c r="FR15" s="249"/>
      <c r="FS15" s="249"/>
      <c r="FT15" s="249"/>
      <c r="FU15" s="249"/>
      <c r="FV15" s="249"/>
      <c r="FW15" s="249"/>
      <c r="FX15" s="249"/>
      <c r="FY15" s="249"/>
      <c r="FZ15" s="249"/>
      <c r="GA15" s="249"/>
      <c r="GB15" s="249"/>
      <c r="GC15" s="249"/>
      <c r="GD15" s="249"/>
      <c r="GE15" s="249"/>
      <c r="GF15" s="249"/>
      <c r="GG15" s="249"/>
      <c r="GH15" s="249"/>
      <c r="GI15" s="249"/>
      <c r="GJ15" s="249"/>
      <c r="GK15" s="249"/>
      <c r="GL15" s="249"/>
      <c r="GM15" s="249"/>
      <c r="GN15" s="249"/>
      <c r="GO15" s="249"/>
      <c r="GP15" s="249"/>
      <c r="GQ15" s="249"/>
      <c r="GR15" s="249"/>
      <c r="GS15" s="249"/>
      <c r="GT15" s="249"/>
      <c r="GU15" s="249"/>
      <c r="GV15" s="249"/>
      <c r="GW15" s="249"/>
      <c r="GX15" s="249"/>
      <c r="GY15" s="249"/>
      <c r="GZ15" s="249"/>
      <c r="HA15" s="249"/>
      <c r="HB15" s="249"/>
      <c r="HC15" s="249"/>
      <c r="HD15" s="249"/>
      <c r="HE15" s="249"/>
      <c r="HF15" s="249"/>
      <c r="HG15" s="249"/>
      <c r="HH15" s="249"/>
      <c r="HI15" s="249"/>
      <c r="HJ15" s="249"/>
      <c r="HK15" s="249"/>
      <c r="HL15" s="249"/>
      <c r="HM15" s="249"/>
      <c r="HN15" s="249"/>
      <c r="HO15" s="249"/>
      <c r="HP15" s="249"/>
      <c r="HQ15" s="249"/>
      <c r="HR15" s="249"/>
      <c r="HS15" s="249"/>
      <c r="HT15" s="249"/>
      <c r="HU15" s="249"/>
      <c r="HV15" s="249"/>
      <c r="HW15" s="249"/>
      <c r="HX15" s="249"/>
      <c r="HY15" s="249"/>
      <c r="HZ15" s="249"/>
      <c r="IA15" s="249"/>
      <c r="IB15" s="249"/>
      <c r="IC15" s="249"/>
      <c r="ID15" s="249"/>
      <c r="IE15" s="249"/>
      <c r="IF15" s="249"/>
      <c r="IG15" s="249"/>
      <c r="IH15" s="249"/>
      <c r="II15" s="249"/>
      <c r="IJ15" s="249"/>
      <c r="IK15" s="249"/>
      <c r="IL15" s="249"/>
      <c r="IM15" s="249"/>
      <c r="IN15" s="249"/>
      <c r="IO15" s="249"/>
      <c r="IP15" s="249"/>
      <c r="IQ15" s="249"/>
      <c r="IR15" s="249"/>
      <c r="IS15" s="249"/>
      <c r="IT15" s="249"/>
      <c r="IU15" s="249"/>
      <c r="IV15" s="249"/>
    </row>
    <row r="16" spans="1:256" s="250" customFormat="1" ht="12.75">
      <c r="A16" s="528"/>
      <c r="B16" s="243"/>
      <c r="C16" s="251" t="s">
        <v>28</v>
      </c>
      <c r="D16" s="252" t="s">
        <v>22</v>
      </c>
      <c r="E16" s="246">
        <v>0.06</v>
      </c>
      <c r="F16" s="246">
        <f>F14*E16</f>
        <v>1.08</v>
      </c>
      <c r="G16" s="246"/>
      <c r="H16" s="246"/>
      <c r="I16" s="246"/>
      <c r="J16" s="246"/>
      <c r="K16" s="246">
        <v>4</v>
      </c>
      <c r="L16" s="246">
        <f>F16*K16</f>
        <v>4.32</v>
      </c>
      <c r="M16" s="246">
        <f t="shared" si="4"/>
        <v>4.32</v>
      </c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49"/>
      <c r="CX16" s="249"/>
      <c r="CY16" s="249"/>
      <c r="CZ16" s="249"/>
      <c r="DA16" s="249"/>
      <c r="DB16" s="249"/>
      <c r="DC16" s="249"/>
      <c r="DD16" s="249"/>
      <c r="DE16" s="249"/>
      <c r="DF16" s="249"/>
      <c r="DG16" s="249"/>
      <c r="DH16" s="249"/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49"/>
      <c r="DZ16" s="249"/>
      <c r="EA16" s="249"/>
      <c r="EB16" s="249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 s="249"/>
      <c r="FC16" s="249"/>
      <c r="FD16" s="249"/>
      <c r="FE16" s="249"/>
      <c r="FF16" s="249"/>
      <c r="FG16" s="249"/>
      <c r="FH16" s="249"/>
      <c r="FI16" s="249"/>
      <c r="FJ16" s="249"/>
      <c r="FK16" s="249"/>
      <c r="FL16" s="249"/>
      <c r="FM16" s="249"/>
      <c r="FN16" s="249"/>
      <c r="FO16" s="249"/>
      <c r="FP16" s="249"/>
      <c r="FQ16" s="249"/>
      <c r="FR16" s="249"/>
      <c r="FS16" s="249"/>
      <c r="FT16" s="249"/>
      <c r="FU16" s="249"/>
      <c r="FV16" s="249"/>
      <c r="FW16" s="249"/>
      <c r="FX16" s="249"/>
      <c r="FY16" s="249"/>
      <c r="FZ16" s="249"/>
      <c r="GA16" s="249"/>
      <c r="GB16" s="249"/>
      <c r="GC16" s="249"/>
      <c r="GD16" s="249"/>
      <c r="GE16" s="249"/>
      <c r="GF16" s="249"/>
      <c r="GG16" s="249"/>
      <c r="GH16" s="249"/>
      <c r="GI16" s="249"/>
      <c r="GJ16" s="249"/>
      <c r="GK16" s="249"/>
      <c r="GL16" s="249"/>
      <c r="GM16" s="249"/>
      <c r="GN16" s="249"/>
      <c r="GO16" s="249"/>
      <c r="GP16" s="249"/>
      <c r="GQ16" s="249"/>
      <c r="GR16" s="249"/>
      <c r="GS16" s="249"/>
      <c r="GT16" s="249"/>
      <c r="GU16" s="249"/>
      <c r="GV16" s="249"/>
      <c r="GW16" s="249"/>
      <c r="GX16" s="249"/>
      <c r="GY16" s="249"/>
      <c r="GZ16" s="249"/>
      <c r="HA16" s="249"/>
      <c r="HB16" s="249"/>
      <c r="HC16" s="249"/>
      <c r="HD16" s="249"/>
      <c r="HE16" s="249"/>
      <c r="HF16" s="249"/>
      <c r="HG16" s="249"/>
      <c r="HH16" s="249"/>
      <c r="HI16" s="249"/>
      <c r="HJ16" s="249"/>
      <c r="HK16" s="249"/>
      <c r="HL16" s="249"/>
      <c r="HM16" s="249"/>
      <c r="HN16" s="249"/>
      <c r="HO16" s="249"/>
      <c r="HP16" s="249"/>
      <c r="HQ16" s="249"/>
      <c r="HR16" s="249"/>
      <c r="HS16" s="249"/>
      <c r="HT16" s="249"/>
      <c r="HU16" s="249"/>
      <c r="HV16" s="249"/>
      <c r="HW16" s="249"/>
      <c r="HX16" s="249"/>
      <c r="HY16" s="249"/>
      <c r="HZ16" s="249"/>
      <c r="IA16" s="249"/>
      <c r="IB16" s="249"/>
      <c r="IC16" s="249"/>
      <c r="ID16" s="249"/>
      <c r="IE16" s="249"/>
      <c r="IF16" s="249"/>
      <c r="IG16" s="249"/>
      <c r="IH16" s="249"/>
      <c r="II16" s="249"/>
      <c r="IJ16" s="249"/>
      <c r="IK16" s="249"/>
      <c r="IL16" s="249"/>
      <c r="IM16" s="249"/>
      <c r="IN16" s="249"/>
      <c r="IO16" s="249"/>
      <c r="IP16" s="249"/>
      <c r="IQ16" s="249"/>
      <c r="IR16" s="249"/>
      <c r="IS16" s="249"/>
      <c r="IT16" s="249"/>
      <c r="IU16" s="249"/>
      <c r="IV16" s="249"/>
    </row>
    <row r="17" spans="1:256" s="250" customFormat="1" ht="12.75">
      <c r="A17" s="528"/>
      <c r="B17" s="253" t="s">
        <v>267</v>
      </c>
      <c r="C17" s="254" t="s">
        <v>89</v>
      </c>
      <c r="D17" s="252" t="s">
        <v>31</v>
      </c>
      <c r="E17" s="246"/>
      <c r="F17" s="246">
        <v>2</v>
      </c>
      <c r="G17" s="246">
        <v>72</v>
      </c>
      <c r="H17" s="246">
        <f t="shared" ref="H17:H21" si="5">G17*F17</f>
        <v>144</v>
      </c>
      <c r="I17" s="246"/>
      <c r="J17" s="246"/>
      <c r="K17" s="246"/>
      <c r="L17" s="246"/>
      <c r="M17" s="246">
        <f t="shared" si="4"/>
        <v>144</v>
      </c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  <c r="BR17" s="255"/>
      <c r="BS17" s="255"/>
      <c r="BT17" s="255"/>
      <c r="BU17" s="255"/>
      <c r="BV17" s="255"/>
      <c r="BW17" s="255"/>
      <c r="BX17" s="255"/>
      <c r="BY17" s="255"/>
      <c r="BZ17" s="255"/>
      <c r="CA17" s="255"/>
      <c r="CB17" s="255"/>
      <c r="CC17" s="255"/>
      <c r="CD17" s="255"/>
      <c r="CE17" s="255"/>
      <c r="CF17" s="255"/>
      <c r="CG17" s="255"/>
      <c r="CH17" s="255"/>
      <c r="CI17" s="255"/>
      <c r="CJ17" s="255"/>
      <c r="CK17" s="255"/>
      <c r="CL17" s="255"/>
      <c r="CM17" s="255"/>
      <c r="CN17" s="255"/>
      <c r="CO17" s="255"/>
      <c r="CP17" s="255"/>
      <c r="CQ17" s="255"/>
      <c r="CR17" s="255"/>
      <c r="CS17" s="255"/>
      <c r="CT17" s="255"/>
      <c r="CU17" s="255"/>
      <c r="CV17" s="255"/>
      <c r="CW17" s="255"/>
      <c r="CX17" s="255"/>
      <c r="CY17" s="255"/>
      <c r="CZ17" s="255"/>
      <c r="DA17" s="255"/>
      <c r="DB17" s="255"/>
      <c r="DC17" s="255"/>
      <c r="DD17" s="255"/>
      <c r="DE17" s="255"/>
      <c r="DF17" s="255"/>
      <c r="DG17" s="255"/>
      <c r="DH17" s="255"/>
      <c r="DI17" s="255"/>
      <c r="DJ17" s="255"/>
      <c r="DK17" s="255"/>
      <c r="DL17" s="255"/>
      <c r="DM17" s="255"/>
      <c r="DN17" s="255"/>
      <c r="DO17" s="255"/>
      <c r="DP17" s="255"/>
      <c r="DQ17" s="255"/>
      <c r="DR17" s="255"/>
      <c r="DS17" s="255"/>
      <c r="DT17" s="255"/>
      <c r="DU17" s="255"/>
      <c r="DV17" s="255"/>
      <c r="DW17" s="255"/>
      <c r="DX17" s="255"/>
      <c r="DY17" s="255"/>
      <c r="DZ17" s="255"/>
      <c r="EA17" s="255"/>
      <c r="EB17" s="255"/>
      <c r="EC17" s="255"/>
      <c r="ED17" s="255"/>
      <c r="EE17" s="255"/>
      <c r="EF17" s="255"/>
      <c r="EG17" s="255"/>
      <c r="EH17" s="255"/>
      <c r="EI17" s="255"/>
      <c r="EJ17" s="255"/>
      <c r="EK17" s="255"/>
      <c r="EL17" s="255"/>
      <c r="EM17" s="255"/>
      <c r="EN17" s="255"/>
      <c r="EO17" s="255"/>
      <c r="EP17" s="255"/>
      <c r="EQ17" s="255"/>
      <c r="ER17" s="255"/>
      <c r="ES17" s="255"/>
      <c r="ET17" s="255"/>
      <c r="EU17" s="255"/>
      <c r="EV17" s="255"/>
      <c r="EW17" s="255"/>
      <c r="EX17" s="255"/>
      <c r="EY17" s="255"/>
      <c r="EZ17" s="255"/>
      <c r="FA17" s="255"/>
      <c r="FB17" s="255"/>
      <c r="FC17" s="255"/>
      <c r="FD17" s="255"/>
      <c r="FE17" s="255"/>
      <c r="FF17" s="255"/>
      <c r="FG17" s="255"/>
      <c r="FH17" s="255"/>
      <c r="FI17" s="255"/>
      <c r="FJ17" s="255"/>
      <c r="FK17" s="255"/>
      <c r="FL17" s="255"/>
      <c r="FM17" s="255"/>
      <c r="FN17" s="255"/>
      <c r="FO17" s="255"/>
      <c r="FP17" s="255"/>
      <c r="FQ17" s="255"/>
      <c r="FR17" s="255"/>
      <c r="FS17" s="255"/>
      <c r="FT17" s="255"/>
      <c r="FU17" s="255"/>
      <c r="FV17" s="255"/>
      <c r="FW17" s="255"/>
      <c r="FX17" s="255"/>
      <c r="FY17" s="255"/>
      <c r="FZ17" s="255"/>
      <c r="GA17" s="255"/>
      <c r="GB17" s="255"/>
      <c r="GC17" s="255"/>
      <c r="GD17" s="255"/>
      <c r="GE17" s="255"/>
      <c r="GF17" s="255"/>
      <c r="GG17" s="255"/>
      <c r="GH17" s="255"/>
      <c r="GI17" s="255"/>
      <c r="GJ17" s="255"/>
      <c r="GK17" s="255"/>
      <c r="GL17" s="255"/>
      <c r="GM17" s="255"/>
      <c r="GN17" s="255"/>
      <c r="GO17" s="255"/>
      <c r="GP17" s="255"/>
      <c r="GQ17" s="255"/>
      <c r="GR17" s="255"/>
      <c r="GS17" s="255"/>
      <c r="GT17" s="255"/>
      <c r="GU17" s="255"/>
      <c r="GV17" s="255"/>
      <c r="GW17" s="255"/>
      <c r="GX17" s="255"/>
      <c r="GY17" s="255"/>
      <c r="GZ17" s="255"/>
      <c r="HA17" s="255"/>
      <c r="HB17" s="255"/>
      <c r="HC17" s="255"/>
      <c r="HD17" s="255"/>
      <c r="HE17" s="255"/>
      <c r="HF17" s="255"/>
      <c r="HG17" s="255"/>
      <c r="HH17" s="255"/>
      <c r="HI17" s="255"/>
      <c r="HJ17" s="255"/>
      <c r="HK17" s="255"/>
      <c r="HL17" s="255"/>
      <c r="HM17" s="255"/>
      <c r="HN17" s="255"/>
      <c r="HO17" s="255"/>
      <c r="HP17" s="255"/>
      <c r="HQ17" s="255"/>
      <c r="HR17" s="255"/>
      <c r="HS17" s="255"/>
      <c r="HT17" s="255"/>
      <c r="HU17" s="255"/>
      <c r="HV17" s="255"/>
      <c r="HW17" s="255"/>
      <c r="HX17" s="255"/>
      <c r="HY17" s="255"/>
      <c r="HZ17" s="255"/>
      <c r="IA17" s="255"/>
      <c r="IB17" s="255"/>
      <c r="IC17" s="255"/>
      <c r="ID17" s="255"/>
      <c r="IE17" s="255"/>
      <c r="IF17" s="255"/>
      <c r="IG17" s="255"/>
      <c r="IH17" s="255"/>
      <c r="II17" s="255"/>
      <c r="IJ17" s="255"/>
      <c r="IK17" s="255"/>
      <c r="IL17" s="255"/>
      <c r="IM17" s="255"/>
      <c r="IN17" s="255"/>
      <c r="IO17" s="255"/>
      <c r="IP17" s="255"/>
      <c r="IQ17" s="255"/>
      <c r="IR17" s="255"/>
      <c r="IS17" s="255"/>
      <c r="IT17" s="255"/>
      <c r="IU17" s="255"/>
      <c r="IV17" s="255"/>
    </row>
    <row r="18" spans="1:256" s="250" customFormat="1" ht="12.75">
      <c r="A18" s="528"/>
      <c r="B18" s="253" t="s">
        <v>268</v>
      </c>
      <c r="C18" s="254" t="s">
        <v>90</v>
      </c>
      <c r="D18" s="252" t="s">
        <v>31</v>
      </c>
      <c r="E18" s="246"/>
      <c r="F18" s="246">
        <v>3</v>
      </c>
      <c r="G18" s="246">
        <v>38.1</v>
      </c>
      <c r="H18" s="246">
        <f t="shared" si="5"/>
        <v>114.30000000000001</v>
      </c>
      <c r="I18" s="246"/>
      <c r="J18" s="246"/>
      <c r="K18" s="246"/>
      <c r="L18" s="246"/>
      <c r="M18" s="246">
        <f t="shared" si="4"/>
        <v>114.30000000000001</v>
      </c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55"/>
      <c r="EB18" s="255"/>
      <c r="EC18" s="255"/>
      <c r="ED18" s="255"/>
      <c r="EE18" s="255"/>
      <c r="EF18" s="255"/>
      <c r="EG18" s="255"/>
      <c r="EH18" s="255"/>
      <c r="EI18" s="255"/>
      <c r="EJ18" s="255"/>
      <c r="EK18" s="255"/>
      <c r="EL18" s="255"/>
      <c r="EM18" s="255"/>
      <c r="EN18" s="255"/>
      <c r="EO18" s="255"/>
      <c r="EP18" s="255"/>
      <c r="EQ18" s="255"/>
      <c r="ER18" s="255"/>
      <c r="ES18" s="255"/>
      <c r="ET18" s="255"/>
      <c r="EU18" s="255"/>
      <c r="EV18" s="255"/>
      <c r="EW18" s="255"/>
      <c r="EX18" s="255"/>
      <c r="EY18" s="255"/>
      <c r="EZ18" s="255"/>
      <c r="FA18" s="255"/>
      <c r="FB18" s="255"/>
      <c r="FC18" s="255"/>
      <c r="FD18" s="255"/>
      <c r="FE18" s="255"/>
      <c r="FF18" s="255"/>
      <c r="FG18" s="255"/>
      <c r="FH18" s="255"/>
      <c r="FI18" s="255"/>
      <c r="FJ18" s="255"/>
      <c r="FK18" s="255"/>
      <c r="FL18" s="255"/>
      <c r="FM18" s="255"/>
      <c r="FN18" s="255"/>
      <c r="FO18" s="255"/>
      <c r="FP18" s="255"/>
      <c r="FQ18" s="255"/>
      <c r="FR18" s="255"/>
      <c r="FS18" s="255"/>
      <c r="FT18" s="255"/>
      <c r="FU18" s="255"/>
      <c r="FV18" s="255"/>
      <c r="FW18" s="255"/>
      <c r="FX18" s="255"/>
      <c r="FY18" s="255"/>
      <c r="FZ18" s="255"/>
      <c r="GA18" s="255"/>
      <c r="GB18" s="255"/>
      <c r="GC18" s="255"/>
      <c r="GD18" s="255"/>
      <c r="GE18" s="255"/>
      <c r="GF18" s="255"/>
      <c r="GG18" s="255"/>
      <c r="GH18" s="255"/>
      <c r="GI18" s="255"/>
      <c r="GJ18" s="255"/>
      <c r="GK18" s="255"/>
      <c r="GL18" s="255"/>
      <c r="GM18" s="255"/>
      <c r="GN18" s="255"/>
      <c r="GO18" s="255"/>
      <c r="GP18" s="255"/>
      <c r="GQ18" s="255"/>
      <c r="GR18" s="255"/>
      <c r="GS18" s="255"/>
      <c r="GT18" s="255"/>
      <c r="GU18" s="255"/>
      <c r="GV18" s="255"/>
      <c r="GW18" s="255"/>
      <c r="GX18" s="255"/>
      <c r="GY18" s="255"/>
      <c r="GZ18" s="255"/>
      <c r="HA18" s="255"/>
      <c r="HB18" s="255"/>
      <c r="HC18" s="255"/>
      <c r="HD18" s="255"/>
      <c r="HE18" s="255"/>
      <c r="HF18" s="255"/>
      <c r="HG18" s="255"/>
      <c r="HH18" s="255"/>
      <c r="HI18" s="255"/>
      <c r="HJ18" s="255"/>
      <c r="HK18" s="255"/>
      <c r="HL18" s="255"/>
      <c r="HM18" s="255"/>
      <c r="HN18" s="255"/>
      <c r="HO18" s="255"/>
      <c r="HP18" s="255"/>
      <c r="HQ18" s="255"/>
      <c r="HR18" s="255"/>
      <c r="HS18" s="255"/>
      <c r="HT18" s="255"/>
      <c r="HU18" s="255"/>
      <c r="HV18" s="255"/>
      <c r="HW18" s="255"/>
      <c r="HX18" s="255"/>
      <c r="HY18" s="255"/>
      <c r="HZ18" s="255"/>
      <c r="IA18" s="255"/>
      <c r="IB18" s="255"/>
      <c r="IC18" s="255"/>
      <c r="ID18" s="255"/>
      <c r="IE18" s="255"/>
      <c r="IF18" s="255"/>
      <c r="IG18" s="255"/>
      <c r="IH18" s="255"/>
      <c r="II18" s="255"/>
      <c r="IJ18" s="255"/>
      <c r="IK18" s="255"/>
      <c r="IL18" s="255"/>
      <c r="IM18" s="255"/>
      <c r="IN18" s="255"/>
      <c r="IO18" s="255"/>
      <c r="IP18" s="255"/>
      <c r="IQ18" s="255"/>
      <c r="IR18" s="255"/>
      <c r="IS18" s="255"/>
      <c r="IT18" s="255"/>
      <c r="IU18" s="255"/>
      <c r="IV18" s="255"/>
    </row>
    <row r="19" spans="1:256" s="250" customFormat="1" ht="12.75">
      <c r="A19" s="528"/>
      <c r="B19" s="253" t="s">
        <v>269</v>
      </c>
      <c r="C19" s="254" t="s">
        <v>91</v>
      </c>
      <c r="D19" s="252" t="s">
        <v>31</v>
      </c>
      <c r="E19" s="246"/>
      <c r="F19" s="246">
        <v>9</v>
      </c>
      <c r="G19" s="246">
        <v>11</v>
      </c>
      <c r="H19" s="246">
        <f t="shared" si="5"/>
        <v>99</v>
      </c>
      <c r="I19" s="246"/>
      <c r="J19" s="246"/>
      <c r="K19" s="246"/>
      <c r="L19" s="246"/>
      <c r="M19" s="246">
        <f t="shared" si="4"/>
        <v>99</v>
      </c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  <c r="DL19" s="255"/>
      <c r="DM19" s="255"/>
      <c r="DN19" s="255"/>
      <c r="DO19" s="255"/>
      <c r="DP19" s="255"/>
      <c r="DQ19" s="255"/>
      <c r="DR19" s="255"/>
      <c r="DS19" s="255"/>
      <c r="DT19" s="255"/>
      <c r="DU19" s="255"/>
      <c r="DV19" s="255"/>
      <c r="DW19" s="255"/>
      <c r="DX19" s="255"/>
      <c r="DY19" s="255"/>
      <c r="DZ19" s="255"/>
      <c r="EA19" s="255"/>
      <c r="EB19" s="255"/>
      <c r="EC19" s="255"/>
      <c r="ED19" s="255"/>
      <c r="EE19" s="255"/>
      <c r="EF19" s="255"/>
      <c r="EG19" s="255"/>
      <c r="EH19" s="255"/>
      <c r="EI19" s="255"/>
      <c r="EJ19" s="255"/>
      <c r="EK19" s="255"/>
      <c r="EL19" s="255"/>
      <c r="EM19" s="255"/>
      <c r="EN19" s="255"/>
      <c r="EO19" s="255"/>
      <c r="EP19" s="255"/>
      <c r="EQ19" s="255"/>
      <c r="ER19" s="255"/>
      <c r="ES19" s="255"/>
      <c r="ET19" s="255"/>
      <c r="EU19" s="255"/>
      <c r="EV19" s="255"/>
      <c r="EW19" s="255"/>
      <c r="EX19" s="255"/>
      <c r="EY19" s="255"/>
      <c r="EZ19" s="255"/>
      <c r="FA19" s="255"/>
      <c r="FB19" s="255"/>
      <c r="FC19" s="255"/>
      <c r="FD19" s="255"/>
      <c r="FE19" s="255"/>
      <c r="FF19" s="255"/>
      <c r="FG19" s="255"/>
      <c r="FH19" s="255"/>
      <c r="FI19" s="255"/>
      <c r="FJ19" s="255"/>
      <c r="FK19" s="255"/>
      <c r="FL19" s="255"/>
      <c r="FM19" s="255"/>
      <c r="FN19" s="255"/>
      <c r="FO19" s="255"/>
      <c r="FP19" s="255"/>
      <c r="FQ19" s="255"/>
      <c r="FR19" s="255"/>
      <c r="FS19" s="255"/>
      <c r="FT19" s="255"/>
      <c r="FU19" s="255"/>
      <c r="FV19" s="255"/>
      <c r="FW19" s="255"/>
      <c r="FX19" s="255"/>
      <c r="FY19" s="255"/>
      <c r="FZ19" s="255"/>
      <c r="GA19" s="255"/>
      <c r="GB19" s="255"/>
      <c r="GC19" s="255"/>
      <c r="GD19" s="255"/>
      <c r="GE19" s="255"/>
      <c r="GF19" s="255"/>
      <c r="GG19" s="255"/>
      <c r="GH19" s="255"/>
      <c r="GI19" s="255"/>
      <c r="GJ19" s="255"/>
      <c r="GK19" s="255"/>
      <c r="GL19" s="255"/>
      <c r="GM19" s="255"/>
      <c r="GN19" s="255"/>
      <c r="GO19" s="255"/>
      <c r="GP19" s="255"/>
      <c r="GQ19" s="255"/>
      <c r="GR19" s="255"/>
      <c r="GS19" s="255"/>
      <c r="GT19" s="255"/>
      <c r="GU19" s="255"/>
      <c r="GV19" s="255"/>
      <c r="GW19" s="255"/>
      <c r="GX19" s="255"/>
      <c r="GY19" s="255"/>
      <c r="GZ19" s="255"/>
      <c r="HA19" s="255"/>
      <c r="HB19" s="255"/>
      <c r="HC19" s="255"/>
      <c r="HD19" s="255"/>
      <c r="HE19" s="255"/>
      <c r="HF19" s="255"/>
      <c r="HG19" s="255"/>
      <c r="HH19" s="255"/>
      <c r="HI19" s="255"/>
      <c r="HJ19" s="255"/>
      <c r="HK19" s="255"/>
      <c r="HL19" s="255"/>
      <c r="HM19" s="255"/>
      <c r="HN19" s="255"/>
      <c r="HO19" s="255"/>
      <c r="HP19" s="255"/>
      <c r="HQ19" s="255"/>
      <c r="HR19" s="255"/>
      <c r="HS19" s="255"/>
      <c r="HT19" s="255"/>
      <c r="HU19" s="255"/>
      <c r="HV19" s="255"/>
      <c r="HW19" s="255"/>
      <c r="HX19" s="255"/>
      <c r="HY19" s="255"/>
      <c r="HZ19" s="255"/>
      <c r="IA19" s="255"/>
      <c r="IB19" s="255"/>
      <c r="IC19" s="255"/>
      <c r="ID19" s="255"/>
      <c r="IE19" s="255"/>
      <c r="IF19" s="255"/>
      <c r="IG19" s="255"/>
      <c r="IH19" s="255"/>
      <c r="II19" s="255"/>
      <c r="IJ19" s="255"/>
      <c r="IK19" s="255"/>
      <c r="IL19" s="255"/>
      <c r="IM19" s="255"/>
      <c r="IN19" s="255"/>
      <c r="IO19" s="255"/>
      <c r="IP19" s="255"/>
      <c r="IQ19" s="255"/>
      <c r="IR19" s="255"/>
      <c r="IS19" s="255"/>
      <c r="IT19" s="255"/>
      <c r="IU19" s="255"/>
      <c r="IV19" s="255"/>
    </row>
    <row r="20" spans="1:256" s="250" customFormat="1" ht="12.75">
      <c r="A20" s="528"/>
      <c r="B20" s="253" t="s">
        <v>270</v>
      </c>
      <c r="C20" s="254" t="s">
        <v>92</v>
      </c>
      <c r="D20" s="252" t="s">
        <v>31</v>
      </c>
      <c r="E20" s="246"/>
      <c r="F20" s="246">
        <v>2</v>
      </c>
      <c r="G20" s="246">
        <v>10</v>
      </c>
      <c r="H20" s="246">
        <f t="shared" si="5"/>
        <v>20</v>
      </c>
      <c r="I20" s="246"/>
      <c r="J20" s="246"/>
      <c r="K20" s="246"/>
      <c r="L20" s="246"/>
      <c r="M20" s="246">
        <f t="shared" si="4"/>
        <v>20</v>
      </c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55"/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5"/>
      <c r="DY20" s="255"/>
      <c r="DZ20" s="255"/>
      <c r="EA20" s="255"/>
      <c r="EB20" s="255"/>
      <c r="EC20" s="255"/>
      <c r="ED20" s="255"/>
      <c r="EE20" s="255"/>
      <c r="EF20" s="255"/>
      <c r="EG20" s="255"/>
      <c r="EH20" s="255"/>
      <c r="EI20" s="255"/>
      <c r="EJ20" s="255"/>
      <c r="EK20" s="255"/>
      <c r="EL20" s="255"/>
      <c r="EM20" s="255"/>
      <c r="EN20" s="255"/>
      <c r="EO20" s="255"/>
      <c r="EP20" s="255"/>
      <c r="EQ20" s="255"/>
      <c r="ER20" s="255"/>
      <c r="ES20" s="255"/>
      <c r="ET20" s="255"/>
      <c r="EU20" s="255"/>
      <c r="EV20" s="255"/>
      <c r="EW20" s="255"/>
      <c r="EX20" s="255"/>
      <c r="EY20" s="255"/>
      <c r="EZ20" s="255"/>
      <c r="FA20" s="255"/>
      <c r="FB20" s="255"/>
      <c r="FC20" s="255"/>
      <c r="FD20" s="255"/>
      <c r="FE20" s="255"/>
      <c r="FF20" s="255"/>
      <c r="FG20" s="255"/>
      <c r="FH20" s="255"/>
      <c r="FI20" s="255"/>
      <c r="FJ20" s="255"/>
      <c r="FK20" s="255"/>
      <c r="FL20" s="255"/>
      <c r="FM20" s="255"/>
      <c r="FN20" s="255"/>
      <c r="FO20" s="255"/>
      <c r="FP20" s="255"/>
      <c r="FQ20" s="255"/>
      <c r="FR20" s="255"/>
      <c r="FS20" s="255"/>
      <c r="FT20" s="255"/>
      <c r="FU20" s="255"/>
      <c r="FV20" s="255"/>
      <c r="FW20" s="255"/>
      <c r="FX20" s="255"/>
      <c r="FY20" s="255"/>
      <c r="FZ20" s="255"/>
      <c r="GA20" s="255"/>
      <c r="GB20" s="255"/>
      <c r="GC20" s="255"/>
      <c r="GD20" s="255"/>
      <c r="GE20" s="255"/>
      <c r="GF20" s="255"/>
      <c r="GG20" s="255"/>
      <c r="GH20" s="255"/>
      <c r="GI20" s="255"/>
      <c r="GJ20" s="255"/>
      <c r="GK20" s="255"/>
      <c r="GL20" s="255"/>
      <c r="GM20" s="255"/>
      <c r="GN20" s="255"/>
      <c r="GO20" s="255"/>
      <c r="GP20" s="255"/>
      <c r="GQ20" s="255"/>
      <c r="GR20" s="255"/>
      <c r="GS20" s="255"/>
      <c r="GT20" s="255"/>
      <c r="GU20" s="255"/>
      <c r="GV20" s="255"/>
      <c r="GW20" s="255"/>
      <c r="GX20" s="255"/>
      <c r="GY20" s="255"/>
      <c r="GZ20" s="255"/>
      <c r="HA20" s="255"/>
      <c r="HB20" s="255"/>
      <c r="HC20" s="255"/>
      <c r="HD20" s="255"/>
      <c r="HE20" s="255"/>
      <c r="HF20" s="255"/>
      <c r="HG20" s="255"/>
      <c r="HH20" s="255"/>
      <c r="HI20" s="255"/>
      <c r="HJ20" s="255"/>
      <c r="HK20" s="255"/>
      <c r="HL20" s="255"/>
      <c r="HM20" s="255"/>
      <c r="HN20" s="255"/>
      <c r="HO20" s="255"/>
      <c r="HP20" s="255"/>
      <c r="HQ20" s="255"/>
      <c r="HR20" s="255"/>
      <c r="HS20" s="255"/>
      <c r="HT20" s="255"/>
      <c r="HU20" s="255"/>
      <c r="HV20" s="255"/>
      <c r="HW20" s="255"/>
      <c r="HX20" s="255"/>
      <c r="HY20" s="255"/>
      <c r="HZ20" s="255"/>
      <c r="IA20" s="255"/>
      <c r="IB20" s="255"/>
      <c r="IC20" s="255"/>
      <c r="ID20" s="255"/>
      <c r="IE20" s="255"/>
      <c r="IF20" s="255"/>
      <c r="IG20" s="255"/>
      <c r="IH20" s="255"/>
      <c r="II20" s="255"/>
      <c r="IJ20" s="255"/>
      <c r="IK20" s="255"/>
      <c r="IL20" s="255"/>
      <c r="IM20" s="255"/>
      <c r="IN20" s="255"/>
      <c r="IO20" s="255"/>
      <c r="IP20" s="255"/>
      <c r="IQ20" s="255"/>
      <c r="IR20" s="255"/>
      <c r="IS20" s="255"/>
      <c r="IT20" s="255"/>
      <c r="IU20" s="255"/>
      <c r="IV20" s="255"/>
    </row>
    <row r="21" spans="1:256" s="250" customFormat="1" ht="12.75">
      <c r="A21" s="528"/>
      <c r="B21" s="253" t="s">
        <v>35</v>
      </c>
      <c r="C21" s="256" t="s">
        <v>93</v>
      </c>
      <c r="D21" s="252" t="s">
        <v>31</v>
      </c>
      <c r="E21" s="246"/>
      <c r="F21" s="246">
        <v>2</v>
      </c>
      <c r="G21" s="246">
        <v>38</v>
      </c>
      <c r="H21" s="246">
        <f t="shared" si="5"/>
        <v>76</v>
      </c>
      <c r="I21" s="246"/>
      <c r="J21" s="246"/>
      <c r="K21" s="246"/>
      <c r="L21" s="246"/>
      <c r="M21" s="246">
        <f t="shared" si="4"/>
        <v>76</v>
      </c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55"/>
      <c r="CU21" s="255"/>
      <c r="CV21" s="255"/>
      <c r="CW21" s="255"/>
      <c r="CX21" s="255"/>
      <c r="CY21" s="255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  <c r="DL21" s="255"/>
      <c r="DM21" s="255"/>
      <c r="DN21" s="255"/>
      <c r="DO21" s="255"/>
      <c r="DP21" s="255"/>
      <c r="DQ21" s="255"/>
      <c r="DR21" s="255"/>
      <c r="DS21" s="255"/>
      <c r="DT21" s="255"/>
      <c r="DU21" s="255"/>
      <c r="DV21" s="255"/>
      <c r="DW21" s="255"/>
      <c r="DX21" s="255"/>
      <c r="DY21" s="255"/>
      <c r="DZ21" s="255"/>
      <c r="EA21" s="255"/>
      <c r="EB21" s="255"/>
      <c r="EC21" s="255"/>
      <c r="ED21" s="255"/>
      <c r="EE21" s="255"/>
      <c r="EF21" s="255"/>
      <c r="EG21" s="255"/>
      <c r="EH21" s="255"/>
      <c r="EI21" s="255"/>
      <c r="EJ21" s="255"/>
      <c r="EK21" s="255"/>
      <c r="EL21" s="255"/>
      <c r="EM21" s="255"/>
      <c r="EN21" s="255"/>
      <c r="EO21" s="255"/>
      <c r="EP21" s="255"/>
      <c r="EQ21" s="255"/>
      <c r="ER21" s="255"/>
      <c r="ES21" s="255"/>
      <c r="ET21" s="255"/>
      <c r="EU21" s="255"/>
      <c r="EV21" s="255"/>
      <c r="EW21" s="255"/>
      <c r="EX21" s="255"/>
      <c r="EY21" s="255"/>
      <c r="EZ21" s="255"/>
      <c r="FA21" s="255"/>
      <c r="FB21" s="255"/>
      <c r="FC21" s="255"/>
      <c r="FD21" s="255"/>
      <c r="FE21" s="255"/>
      <c r="FF21" s="255"/>
      <c r="FG21" s="255"/>
      <c r="FH21" s="255"/>
      <c r="FI21" s="255"/>
      <c r="FJ21" s="255"/>
      <c r="FK21" s="255"/>
      <c r="FL21" s="255"/>
      <c r="FM21" s="255"/>
      <c r="FN21" s="255"/>
      <c r="FO21" s="255"/>
      <c r="FP21" s="255"/>
      <c r="FQ21" s="255"/>
      <c r="FR21" s="255"/>
      <c r="FS21" s="255"/>
      <c r="FT21" s="255"/>
      <c r="FU21" s="255"/>
      <c r="FV21" s="255"/>
      <c r="FW21" s="255"/>
      <c r="FX21" s="255"/>
      <c r="FY21" s="255"/>
      <c r="FZ21" s="255"/>
      <c r="GA21" s="255"/>
      <c r="GB21" s="255"/>
      <c r="GC21" s="255"/>
      <c r="GD21" s="255"/>
      <c r="GE21" s="255"/>
      <c r="GF21" s="255"/>
      <c r="GG21" s="255"/>
      <c r="GH21" s="255"/>
      <c r="GI21" s="255"/>
      <c r="GJ21" s="255"/>
      <c r="GK21" s="255"/>
      <c r="GL21" s="255"/>
      <c r="GM21" s="255"/>
      <c r="GN21" s="255"/>
      <c r="GO21" s="255"/>
      <c r="GP21" s="255"/>
      <c r="GQ21" s="255"/>
      <c r="GR21" s="255"/>
      <c r="GS21" s="255"/>
      <c r="GT21" s="255"/>
      <c r="GU21" s="255"/>
      <c r="GV21" s="255"/>
      <c r="GW21" s="255"/>
      <c r="GX21" s="255"/>
      <c r="GY21" s="255"/>
      <c r="GZ21" s="255"/>
      <c r="HA21" s="255"/>
      <c r="HB21" s="255"/>
      <c r="HC21" s="255"/>
      <c r="HD21" s="255"/>
      <c r="HE21" s="255"/>
      <c r="HF21" s="255"/>
      <c r="HG21" s="255"/>
      <c r="HH21" s="255"/>
      <c r="HI21" s="255"/>
      <c r="HJ21" s="255"/>
      <c r="HK21" s="255"/>
      <c r="HL21" s="255"/>
      <c r="HM21" s="255"/>
      <c r="HN21" s="255"/>
      <c r="HO21" s="255"/>
      <c r="HP21" s="255"/>
      <c r="HQ21" s="255"/>
      <c r="HR21" s="255"/>
      <c r="HS21" s="255"/>
      <c r="HT21" s="255"/>
      <c r="HU21" s="255"/>
      <c r="HV21" s="255"/>
      <c r="HW21" s="255"/>
      <c r="HX21" s="255"/>
      <c r="HY21" s="255"/>
      <c r="HZ21" s="255"/>
      <c r="IA21" s="255"/>
      <c r="IB21" s="255"/>
      <c r="IC21" s="255"/>
      <c r="ID21" s="255"/>
      <c r="IE21" s="255"/>
      <c r="IF21" s="255"/>
      <c r="IG21" s="255"/>
      <c r="IH21" s="255"/>
      <c r="II21" s="255"/>
      <c r="IJ21" s="255"/>
      <c r="IK21" s="255"/>
      <c r="IL21" s="255"/>
      <c r="IM21" s="255"/>
      <c r="IN21" s="255"/>
      <c r="IO21" s="255"/>
      <c r="IP21" s="255"/>
      <c r="IQ21" s="255"/>
      <c r="IR21" s="255"/>
      <c r="IS21" s="255"/>
      <c r="IT21" s="255"/>
      <c r="IU21" s="255"/>
      <c r="IV21" s="255"/>
    </row>
    <row r="22" spans="1:256" s="250" customFormat="1" ht="12.75">
      <c r="A22" s="529"/>
      <c r="B22" s="243"/>
      <c r="C22" s="251" t="s">
        <v>47</v>
      </c>
      <c r="D22" s="252" t="s">
        <v>22</v>
      </c>
      <c r="E22" s="246">
        <v>1.78</v>
      </c>
      <c r="F22" s="246">
        <f>E22*F14</f>
        <v>32.04</v>
      </c>
      <c r="G22" s="246">
        <v>4</v>
      </c>
      <c r="H22" s="246">
        <f>F22*G22</f>
        <v>128.16</v>
      </c>
      <c r="I22" s="246"/>
      <c r="J22" s="246"/>
      <c r="K22" s="246"/>
      <c r="L22" s="246"/>
      <c r="M22" s="246">
        <f t="shared" si="4"/>
        <v>128.16</v>
      </c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49"/>
      <c r="FO22" s="249"/>
      <c r="FP22" s="249"/>
      <c r="FQ22" s="249"/>
      <c r="FR22" s="249"/>
      <c r="FS22" s="249"/>
      <c r="FT22" s="249"/>
      <c r="FU22" s="249"/>
      <c r="FV22" s="249"/>
      <c r="FW22" s="249"/>
      <c r="FX22" s="249"/>
      <c r="FY22" s="249"/>
      <c r="FZ22" s="249"/>
      <c r="GA22" s="249"/>
      <c r="GB22" s="249"/>
      <c r="GC22" s="249"/>
      <c r="GD22" s="249"/>
      <c r="GE22" s="249"/>
      <c r="GF22" s="249"/>
      <c r="GG22" s="249"/>
      <c r="GH22" s="249"/>
      <c r="GI22" s="249"/>
      <c r="GJ22" s="249"/>
      <c r="GK22" s="249"/>
      <c r="GL22" s="249"/>
      <c r="GM22" s="249"/>
      <c r="GN22" s="249"/>
      <c r="GO22" s="249"/>
      <c r="GP22" s="249"/>
      <c r="GQ22" s="249"/>
      <c r="GR22" s="249"/>
      <c r="GS22" s="249"/>
      <c r="GT22" s="249"/>
      <c r="GU22" s="249"/>
      <c r="GV22" s="249"/>
      <c r="GW22" s="249"/>
      <c r="GX22" s="249"/>
      <c r="GY22" s="249"/>
      <c r="GZ22" s="249"/>
      <c r="HA22" s="249"/>
      <c r="HB22" s="249"/>
      <c r="HC22" s="249"/>
      <c r="HD22" s="249"/>
      <c r="HE22" s="249"/>
      <c r="HF22" s="249"/>
      <c r="HG22" s="249"/>
      <c r="HH22" s="249"/>
      <c r="HI22" s="249"/>
      <c r="HJ22" s="249"/>
      <c r="HK22" s="249"/>
      <c r="HL22" s="249"/>
      <c r="HM22" s="249"/>
      <c r="HN22" s="249"/>
      <c r="HO22" s="249"/>
      <c r="HP22" s="249"/>
      <c r="HQ22" s="249"/>
      <c r="HR22" s="249"/>
      <c r="HS22" s="249"/>
      <c r="HT22" s="249"/>
      <c r="HU22" s="249"/>
      <c r="HV22" s="249"/>
      <c r="HW22" s="249"/>
      <c r="HX22" s="249"/>
      <c r="HY22" s="249"/>
      <c r="HZ22" s="249"/>
      <c r="IA22" s="249"/>
      <c r="IB22" s="249"/>
      <c r="IC22" s="249"/>
      <c r="ID22" s="249"/>
      <c r="IE22" s="249"/>
      <c r="IF22" s="249"/>
      <c r="IG22" s="249"/>
      <c r="IH22" s="249"/>
      <c r="II22" s="249"/>
      <c r="IJ22" s="249"/>
      <c r="IK22" s="249"/>
      <c r="IL22" s="249"/>
      <c r="IM22" s="249"/>
      <c r="IN22" s="249"/>
      <c r="IO22" s="249"/>
      <c r="IP22" s="249"/>
      <c r="IQ22" s="249"/>
      <c r="IR22" s="249"/>
      <c r="IS22" s="249"/>
      <c r="IT22" s="249"/>
      <c r="IU22" s="249"/>
      <c r="IV22" s="249"/>
    </row>
    <row r="23" spans="1:256" s="221" customFormat="1" ht="12.75">
      <c r="A23" s="524">
        <v>3</v>
      </c>
      <c r="B23" s="226" t="s">
        <v>94</v>
      </c>
      <c r="C23" s="257" t="s">
        <v>338</v>
      </c>
      <c r="D23" s="224" t="s">
        <v>77</v>
      </c>
      <c r="E23" s="220"/>
      <c r="F23" s="225">
        <v>49</v>
      </c>
      <c r="G23" s="227"/>
      <c r="H23" s="227"/>
      <c r="I23" s="227"/>
      <c r="J23" s="227"/>
      <c r="K23" s="227"/>
      <c r="L23" s="227"/>
      <c r="M23" s="227"/>
    </row>
    <row r="24" spans="1:256" s="221" customFormat="1" ht="12.75">
      <c r="A24" s="525"/>
      <c r="B24" s="258"/>
      <c r="C24" s="259" t="s">
        <v>83</v>
      </c>
      <c r="D24" s="220" t="s">
        <v>45</v>
      </c>
      <c r="E24" s="230">
        <f>166/100</f>
        <v>1.66</v>
      </c>
      <c r="F24" s="230">
        <f>E24*F23</f>
        <v>81.339999999999989</v>
      </c>
      <c r="G24" s="231"/>
      <c r="H24" s="232"/>
      <c r="I24" s="233">
        <v>7.2</v>
      </c>
      <c r="J24" s="232">
        <f t="shared" ref="J24" si="6">I24*F24</f>
        <v>585.64799999999991</v>
      </c>
      <c r="K24" s="232"/>
      <c r="L24" s="232"/>
      <c r="M24" s="232">
        <f t="shared" ref="M24:M27" si="7">L24+J24+H24</f>
        <v>585.64799999999991</v>
      </c>
    </row>
    <row r="25" spans="1:256" s="221" customFormat="1" ht="12.75">
      <c r="A25" s="525"/>
      <c r="B25" s="258"/>
      <c r="C25" s="259" t="s">
        <v>84</v>
      </c>
      <c r="D25" s="220" t="s">
        <v>22</v>
      </c>
      <c r="E25" s="220">
        <v>0.67300000000000004</v>
      </c>
      <c r="F25" s="220">
        <f>E25*F23</f>
        <v>32.977000000000004</v>
      </c>
      <c r="G25" s="231">
        <v>4</v>
      </c>
      <c r="H25" s="232">
        <f t="shared" ref="H25:H27" si="8">G25*F25</f>
        <v>131.90800000000002</v>
      </c>
      <c r="I25" s="233"/>
      <c r="J25" s="232"/>
      <c r="K25" s="232"/>
      <c r="L25" s="232"/>
      <c r="M25" s="232">
        <f t="shared" si="7"/>
        <v>131.90800000000002</v>
      </c>
    </row>
    <row r="26" spans="1:256" s="221" customFormat="1" ht="12.75">
      <c r="A26" s="525"/>
      <c r="B26" s="258"/>
      <c r="C26" s="259" t="s">
        <v>47</v>
      </c>
      <c r="D26" s="220" t="s">
        <v>22</v>
      </c>
      <c r="E26" s="220">
        <v>0.68700000000000006</v>
      </c>
      <c r="F26" s="220">
        <f>E26*F23</f>
        <v>33.663000000000004</v>
      </c>
      <c r="G26" s="231">
        <v>4</v>
      </c>
      <c r="H26" s="232">
        <f t="shared" si="8"/>
        <v>134.65200000000002</v>
      </c>
      <c r="I26" s="233"/>
      <c r="J26" s="232"/>
      <c r="K26" s="232"/>
      <c r="L26" s="232"/>
      <c r="M26" s="232">
        <f t="shared" si="7"/>
        <v>134.65200000000002</v>
      </c>
    </row>
    <row r="27" spans="1:256" s="221" customFormat="1" ht="24">
      <c r="A27" s="526"/>
      <c r="B27" s="220" t="s">
        <v>271</v>
      </c>
      <c r="C27" s="260" t="s">
        <v>339</v>
      </c>
      <c r="D27" s="220" t="s">
        <v>95</v>
      </c>
      <c r="E27" s="220" t="s">
        <v>96</v>
      </c>
      <c r="F27" s="230">
        <f>F23</f>
        <v>49</v>
      </c>
      <c r="G27" s="231">
        <v>21</v>
      </c>
      <c r="H27" s="232">
        <f t="shared" si="8"/>
        <v>1029</v>
      </c>
      <c r="I27" s="233"/>
      <c r="J27" s="232"/>
      <c r="K27" s="232"/>
      <c r="L27" s="232"/>
      <c r="M27" s="232">
        <f t="shared" si="7"/>
        <v>1029</v>
      </c>
    </row>
    <row r="28" spans="1:256" s="221" customFormat="1" ht="25.5">
      <c r="A28" s="524">
        <v>4</v>
      </c>
      <c r="B28" s="226" t="s">
        <v>94</v>
      </c>
      <c r="C28" s="261" t="s">
        <v>204</v>
      </c>
      <c r="D28" s="224" t="s">
        <v>77</v>
      </c>
      <c r="E28" s="220"/>
      <c r="F28" s="225">
        <v>16</v>
      </c>
      <c r="G28" s="227"/>
      <c r="H28" s="227"/>
      <c r="I28" s="227"/>
      <c r="J28" s="227"/>
      <c r="K28" s="227"/>
      <c r="L28" s="227"/>
      <c r="M28" s="227"/>
    </row>
    <row r="29" spans="1:256" s="221" customFormat="1" ht="12.75">
      <c r="A29" s="525"/>
      <c r="B29" s="258"/>
      <c r="C29" s="259" t="s">
        <v>83</v>
      </c>
      <c r="D29" s="220" t="s">
        <v>45</v>
      </c>
      <c r="E29" s="230">
        <f>166/100</f>
        <v>1.66</v>
      </c>
      <c r="F29" s="230">
        <f>E29*F28</f>
        <v>26.56</v>
      </c>
      <c r="G29" s="231"/>
      <c r="H29" s="232"/>
      <c r="I29" s="233">
        <v>7.2</v>
      </c>
      <c r="J29" s="232">
        <f t="shared" ref="J29" si="9">I29*F29</f>
        <v>191.232</v>
      </c>
      <c r="K29" s="232"/>
      <c r="L29" s="232"/>
      <c r="M29" s="232">
        <f t="shared" ref="M29:M32" si="10">L29+J29+H29</f>
        <v>191.232</v>
      </c>
    </row>
    <row r="30" spans="1:256" s="221" customFormat="1" ht="12.75">
      <c r="A30" s="525"/>
      <c r="B30" s="258"/>
      <c r="C30" s="259" t="s">
        <v>84</v>
      </c>
      <c r="D30" s="220" t="s">
        <v>22</v>
      </c>
      <c r="E30" s="220">
        <v>0.67300000000000004</v>
      </c>
      <c r="F30" s="220">
        <f>E30*F28</f>
        <v>10.768000000000001</v>
      </c>
      <c r="G30" s="231">
        <v>4</v>
      </c>
      <c r="H30" s="232">
        <f t="shared" ref="H30:H32" si="11">G30*F30</f>
        <v>43.072000000000003</v>
      </c>
      <c r="I30" s="233"/>
      <c r="J30" s="232"/>
      <c r="K30" s="232"/>
      <c r="L30" s="232"/>
      <c r="M30" s="232">
        <f t="shared" si="10"/>
        <v>43.072000000000003</v>
      </c>
    </row>
    <row r="31" spans="1:256" s="221" customFormat="1" ht="12.75">
      <c r="A31" s="525"/>
      <c r="B31" s="258"/>
      <c r="C31" s="259" t="s">
        <v>47</v>
      </c>
      <c r="D31" s="220" t="s">
        <v>22</v>
      </c>
      <c r="E31" s="220">
        <v>0.68700000000000006</v>
      </c>
      <c r="F31" s="220">
        <f>E31*F28</f>
        <v>10.992000000000001</v>
      </c>
      <c r="G31" s="231">
        <v>4</v>
      </c>
      <c r="H31" s="232">
        <f t="shared" si="11"/>
        <v>43.968000000000004</v>
      </c>
      <c r="I31" s="233"/>
      <c r="J31" s="232"/>
      <c r="K31" s="232"/>
      <c r="L31" s="232"/>
      <c r="M31" s="232">
        <f t="shared" si="10"/>
        <v>43.968000000000004</v>
      </c>
    </row>
    <row r="32" spans="1:256" s="221" customFormat="1" ht="12.75">
      <c r="A32" s="526"/>
      <c r="B32" s="220" t="s">
        <v>35</v>
      </c>
      <c r="C32" s="259" t="s">
        <v>340</v>
      </c>
      <c r="D32" s="220" t="s">
        <v>95</v>
      </c>
      <c r="E32" s="220" t="s">
        <v>96</v>
      </c>
      <c r="F32" s="230">
        <f>F28</f>
        <v>16</v>
      </c>
      <c r="G32" s="231">
        <v>25</v>
      </c>
      <c r="H32" s="232">
        <f t="shared" si="11"/>
        <v>400</v>
      </c>
      <c r="I32" s="233"/>
      <c r="J32" s="232"/>
      <c r="K32" s="232"/>
      <c r="L32" s="232"/>
      <c r="M32" s="232">
        <f t="shared" si="10"/>
        <v>400</v>
      </c>
    </row>
    <row r="33" spans="1:13" s="221" customFormat="1" ht="12.75">
      <c r="A33" s="532">
        <v>5</v>
      </c>
      <c r="B33" s="224" t="s">
        <v>97</v>
      </c>
      <c r="C33" s="261" t="s">
        <v>98</v>
      </c>
      <c r="D33" s="224" t="s">
        <v>77</v>
      </c>
      <c r="E33" s="220"/>
      <c r="F33" s="225">
        <v>44</v>
      </c>
      <c r="G33" s="227"/>
      <c r="H33" s="227"/>
      <c r="I33" s="227"/>
      <c r="J33" s="227"/>
      <c r="K33" s="227"/>
      <c r="L33" s="227"/>
      <c r="M33" s="227"/>
    </row>
    <row r="34" spans="1:13" s="221" customFormat="1" ht="12.75">
      <c r="A34" s="532"/>
      <c r="B34" s="224"/>
      <c r="C34" s="259" t="s">
        <v>83</v>
      </c>
      <c r="D34" s="220" t="s">
        <v>45</v>
      </c>
      <c r="E34" s="220">
        <v>0.192</v>
      </c>
      <c r="F34" s="220">
        <f>E34*F33</f>
        <v>8.4480000000000004</v>
      </c>
      <c r="G34" s="231"/>
      <c r="H34" s="232"/>
      <c r="I34" s="233">
        <v>7.2</v>
      </c>
      <c r="J34" s="232">
        <f t="shared" ref="J34" si="12">I34*F34</f>
        <v>60.825600000000001</v>
      </c>
      <c r="K34" s="232"/>
      <c r="L34" s="232">
        <f t="shared" ref="L34" si="13">K34*F34</f>
        <v>0</v>
      </c>
      <c r="M34" s="232">
        <f t="shared" ref="M34:M36" si="14">L34+J34+H34</f>
        <v>60.825600000000001</v>
      </c>
    </row>
    <row r="35" spans="1:13" s="221" customFormat="1" ht="12.75">
      <c r="A35" s="532"/>
      <c r="B35" s="224"/>
      <c r="C35" s="259" t="s">
        <v>47</v>
      </c>
      <c r="D35" s="220" t="s">
        <v>22</v>
      </c>
      <c r="E35" s="220">
        <v>2.3400000000000001E-2</v>
      </c>
      <c r="F35" s="220">
        <f>E35*F33</f>
        <v>1.0296000000000001</v>
      </c>
      <c r="G35" s="231">
        <v>4</v>
      </c>
      <c r="H35" s="232">
        <f t="shared" ref="H35:H36" si="15">G35*F35</f>
        <v>4.1184000000000003</v>
      </c>
      <c r="I35" s="233"/>
      <c r="J35" s="232"/>
      <c r="K35" s="232"/>
      <c r="L35" s="232"/>
      <c r="M35" s="232">
        <f t="shared" si="14"/>
        <v>4.1184000000000003</v>
      </c>
    </row>
    <row r="36" spans="1:13" s="221" customFormat="1" ht="24">
      <c r="A36" s="532"/>
      <c r="B36" s="220" t="s">
        <v>272</v>
      </c>
      <c r="C36" s="259" t="s">
        <v>99</v>
      </c>
      <c r="D36" s="220" t="s">
        <v>95</v>
      </c>
      <c r="E36" s="230"/>
      <c r="F36" s="230">
        <v>44</v>
      </c>
      <c r="G36" s="231">
        <v>10</v>
      </c>
      <c r="H36" s="232">
        <f t="shared" si="15"/>
        <v>440</v>
      </c>
      <c r="I36" s="233"/>
      <c r="J36" s="232"/>
      <c r="K36" s="232"/>
      <c r="L36" s="232"/>
      <c r="M36" s="232">
        <f t="shared" si="14"/>
        <v>440</v>
      </c>
    </row>
    <row r="37" spans="1:13" s="221" customFormat="1" ht="12.75">
      <c r="A37" s="532">
        <v>6</v>
      </c>
      <c r="B37" s="224" t="s">
        <v>100</v>
      </c>
      <c r="C37" s="261" t="s">
        <v>101</v>
      </c>
      <c r="D37" s="224" t="s">
        <v>77</v>
      </c>
      <c r="E37" s="230"/>
      <c r="F37" s="225">
        <v>17</v>
      </c>
      <c r="G37" s="227"/>
      <c r="H37" s="227"/>
      <c r="I37" s="227"/>
      <c r="J37" s="227"/>
      <c r="K37" s="227"/>
      <c r="L37" s="227"/>
      <c r="M37" s="227"/>
    </row>
    <row r="38" spans="1:13" s="221" customFormat="1" ht="12.75">
      <c r="A38" s="532"/>
      <c r="B38" s="224"/>
      <c r="C38" s="259" t="s">
        <v>83</v>
      </c>
      <c r="D38" s="220" t="s">
        <v>45</v>
      </c>
      <c r="E38" s="220">
        <v>0.192</v>
      </c>
      <c r="F38" s="220">
        <f>E38*F37</f>
        <v>3.2640000000000002</v>
      </c>
      <c r="G38" s="231"/>
      <c r="H38" s="232"/>
      <c r="I38" s="233">
        <v>7.2</v>
      </c>
      <c r="J38" s="232">
        <f t="shared" ref="J38" si="16">I38*F38</f>
        <v>23.500800000000002</v>
      </c>
      <c r="K38" s="232"/>
      <c r="L38" s="232"/>
      <c r="M38" s="232">
        <f t="shared" ref="M38:M40" si="17">L38+J38+H38</f>
        <v>23.500800000000002</v>
      </c>
    </row>
    <row r="39" spans="1:13" s="221" customFormat="1" ht="12.75">
      <c r="A39" s="532"/>
      <c r="B39" s="224"/>
      <c r="C39" s="259" t="s">
        <v>47</v>
      </c>
      <c r="D39" s="220" t="s">
        <v>22</v>
      </c>
      <c r="E39" s="220">
        <v>2.6599999999999999E-2</v>
      </c>
      <c r="F39" s="220">
        <f>E39*F37</f>
        <v>0.45219999999999999</v>
      </c>
      <c r="G39" s="231">
        <v>4</v>
      </c>
      <c r="H39" s="232">
        <f t="shared" ref="H39:H40" si="18">G39*F39</f>
        <v>1.8088</v>
      </c>
      <c r="I39" s="233"/>
      <c r="J39" s="232"/>
      <c r="K39" s="232"/>
      <c r="L39" s="232"/>
      <c r="M39" s="232">
        <f t="shared" si="17"/>
        <v>1.8088</v>
      </c>
    </row>
    <row r="40" spans="1:13" s="221" customFormat="1" ht="24">
      <c r="A40" s="532"/>
      <c r="B40" s="220" t="s">
        <v>273</v>
      </c>
      <c r="C40" s="259" t="s">
        <v>102</v>
      </c>
      <c r="D40" s="220" t="s">
        <v>95</v>
      </c>
      <c r="E40" s="220"/>
      <c r="F40" s="220">
        <v>7</v>
      </c>
      <c r="G40" s="231">
        <v>8.5</v>
      </c>
      <c r="H40" s="232">
        <f t="shared" si="18"/>
        <v>59.5</v>
      </c>
      <c r="I40" s="233"/>
      <c r="J40" s="232"/>
      <c r="K40" s="232"/>
      <c r="L40" s="232"/>
      <c r="M40" s="232">
        <f t="shared" si="17"/>
        <v>59.5</v>
      </c>
    </row>
    <row r="41" spans="1:13" s="221" customFormat="1" ht="24">
      <c r="A41" s="532"/>
      <c r="B41" s="220" t="s">
        <v>274</v>
      </c>
      <c r="C41" s="259" t="s">
        <v>103</v>
      </c>
      <c r="D41" s="220" t="s">
        <v>95</v>
      </c>
      <c r="E41" s="220"/>
      <c r="F41" s="220">
        <v>10</v>
      </c>
      <c r="G41" s="231">
        <v>9.8000000000000007</v>
      </c>
      <c r="H41" s="232">
        <f t="shared" ref="H41" si="19">G41*F41</f>
        <v>98</v>
      </c>
      <c r="I41" s="233"/>
      <c r="J41" s="232"/>
      <c r="K41" s="232"/>
      <c r="L41" s="232"/>
      <c r="M41" s="232">
        <f t="shared" ref="M41" si="20">L41+J41+H41</f>
        <v>98</v>
      </c>
    </row>
    <row r="42" spans="1:13" s="221" customFormat="1" ht="12.75">
      <c r="A42" s="524">
        <v>17</v>
      </c>
      <c r="B42" s="262" t="s">
        <v>104</v>
      </c>
      <c r="C42" s="261" t="s">
        <v>105</v>
      </c>
      <c r="D42" s="224" t="s">
        <v>66</v>
      </c>
      <c r="E42" s="220"/>
      <c r="F42" s="225">
        <v>515</v>
      </c>
      <c r="G42" s="227"/>
      <c r="H42" s="227"/>
      <c r="I42" s="227"/>
      <c r="J42" s="227"/>
      <c r="K42" s="227"/>
      <c r="L42" s="227"/>
      <c r="M42" s="227"/>
    </row>
    <row r="43" spans="1:13" s="221" customFormat="1" ht="12.75">
      <c r="A43" s="525"/>
      <c r="B43" s="263"/>
      <c r="C43" s="259" t="s">
        <v>83</v>
      </c>
      <c r="D43" s="220" t="s">
        <v>45</v>
      </c>
      <c r="E43" s="220">
        <v>0.13900000000000001</v>
      </c>
      <c r="F43" s="220">
        <f>E43*F42</f>
        <v>71.585000000000008</v>
      </c>
      <c r="G43" s="231"/>
      <c r="H43" s="232"/>
      <c r="I43" s="233">
        <v>7.2</v>
      </c>
      <c r="J43" s="232">
        <f t="shared" ref="J43" si="21">I43*F43</f>
        <v>515.41200000000003</v>
      </c>
      <c r="K43" s="232"/>
      <c r="L43" s="232"/>
      <c r="M43" s="232">
        <f t="shared" ref="M43" si="22">L43+J43+H43</f>
        <v>515.41200000000003</v>
      </c>
    </row>
    <row r="44" spans="1:13" s="221" customFormat="1" ht="12.75">
      <c r="A44" s="525"/>
      <c r="B44" s="263"/>
      <c r="C44" s="259" t="s">
        <v>84</v>
      </c>
      <c r="D44" s="220" t="s">
        <v>22</v>
      </c>
      <c r="E44" s="220"/>
      <c r="F44" s="220"/>
      <c r="G44" s="264"/>
      <c r="H44" s="264"/>
      <c r="I44" s="264"/>
      <c r="J44" s="264"/>
      <c r="K44" s="264"/>
      <c r="L44" s="264"/>
      <c r="M44" s="264"/>
    </row>
    <row r="45" spans="1:13" s="221" customFormat="1" ht="12.75">
      <c r="A45" s="525"/>
      <c r="B45" s="263"/>
      <c r="C45" s="259" t="s">
        <v>47</v>
      </c>
      <c r="D45" s="220" t="s">
        <v>22</v>
      </c>
      <c r="E45" s="220">
        <f>0.97/100</f>
        <v>9.7000000000000003E-3</v>
      </c>
      <c r="F45" s="230">
        <f>E45*F42</f>
        <v>4.9954999999999998</v>
      </c>
      <c r="G45" s="231">
        <v>4</v>
      </c>
      <c r="H45" s="232">
        <f t="shared" ref="H45:H50" si="23">G45*F45</f>
        <v>19.981999999999999</v>
      </c>
      <c r="I45" s="233"/>
      <c r="J45" s="232"/>
      <c r="K45" s="232"/>
      <c r="L45" s="232"/>
      <c r="M45" s="232">
        <f t="shared" ref="M45:M50" si="24">L45+J45+H45</f>
        <v>19.981999999999999</v>
      </c>
    </row>
    <row r="46" spans="1:13" s="221" customFormat="1" ht="24">
      <c r="A46" s="525"/>
      <c r="B46" s="220" t="s">
        <v>275</v>
      </c>
      <c r="C46" s="259" t="s">
        <v>107</v>
      </c>
      <c r="D46" s="220" t="s">
        <v>95</v>
      </c>
      <c r="E46" s="220" t="s">
        <v>106</v>
      </c>
      <c r="F46" s="220">
        <v>49</v>
      </c>
      <c r="G46" s="231">
        <v>2.2000000000000002</v>
      </c>
      <c r="H46" s="232">
        <f t="shared" si="23"/>
        <v>107.80000000000001</v>
      </c>
      <c r="I46" s="233"/>
      <c r="J46" s="232"/>
      <c r="K46" s="232"/>
      <c r="L46" s="232"/>
      <c r="M46" s="232">
        <f t="shared" si="24"/>
        <v>107.80000000000001</v>
      </c>
    </row>
    <row r="47" spans="1:13" s="221" customFormat="1" ht="12.75">
      <c r="A47" s="525"/>
      <c r="B47" s="220" t="s">
        <v>344</v>
      </c>
      <c r="C47" s="265" t="s">
        <v>341</v>
      </c>
      <c r="D47" s="220" t="s">
        <v>66</v>
      </c>
      <c r="E47" s="220" t="s">
        <v>106</v>
      </c>
      <c r="F47" s="220">
        <v>15</v>
      </c>
      <c r="G47" s="231">
        <v>6.78</v>
      </c>
      <c r="H47" s="232">
        <f t="shared" si="23"/>
        <v>101.7</v>
      </c>
      <c r="I47" s="233"/>
      <c r="J47" s="232"/>
      <c r="K47" s="232"/>
      <c r="L47" s="232"/>
      <c r="M47" s="232">
        <f t="shared" si="24"/>
        <v>101.7</v>
      </c>
    </row>
    <row r="48" spans="1:13" s="221" customFormat="1" ht="12.75">
      <c r="A48" s="525"/>
      <c r="B48" s="220" t="s">
        <v>343</v>
      </c>
      <c r="C48" s="256" t="s">
        <v>108</v>
      </c>
      <c r="D48" s="220" t="s">
        <v>66</v>
      </c>
      <c r="E48" s="220" t="s">
        <v>106</v>
      </c>
      <c r="F48" s="220">
        <v>300</v>
      </c>
      <c r="G48" s="231">
        <v>2.46</v>
      </c>
      <c r="H48" s="232">
        <f t="shared" si="23"/>
        <v>738</v>
      </c>
      <c r="I48" s="233"/>
      <c r="J48" s="232"/>
      <c r="K48" s="232"/>
      <c r="L48" s="232"/>
      <c r="M48" s="232">
        <f t="shared" si="24"/>
        <v>738</v>
      </c>
    </row>
    <row r="49" spans="1:256" s="221" customFormat="1" ht="12.75">
      <c r="A49" s="525"/>
      <c r="B49" s="220" t="s">
        <v>342</v>
      </c>
      <c r="C49" s="256" t="s">
        <v>205</v>
      </c>
      <c r="D49" s="220" t="s">
        <v>66</v>
      </c>
      <c r="E49" s="220" t="s">
        <v>106</v>
      </c>
      <c r="F49" s="220">
        <v>200</v>
      </c>
      <c r="G49" s="231">
        <v>1.19</v>
      </c>
      <c r="H49" s="232">
        <f t="shared" ref="H49" si="25">G49*F49</f>
        <v>238</v>
      </c>
      <c r="I49" s="233"/>
      <c r="J49" s="232"/>
      <c r="K49" s="232"/>
      <c r="L49" s="232"/>
      <c r="M49" s="232">
        <f t="shared" ref="M49" si="26">L49+J49+H49</f>
        <v>238</v>
      </c>
    </row>
    <row r="50" spans="1:256" s="221" customFormat="1" ht="24">
      <c r="A50" s="525"/>
      <c r="B50" s="220" t="s">
        <v>276</v>
      </c>
      <c r="C50" s="266" t="s">
        <v>170</v>
      </c>
      <c r="D50" s="220" t="s">
        <v>66</v>
      </c>
      <c r="E50" s="220" t="s">
        <v>106</v>
      </c>
      <c r="F50" s="220">
        <v>557</v>
      </c>
      <c r="G50" s="231">
        <v>0.9</v>
      </c>
      <c r="H50" s="232">
        <f t="shared" si="23"/>
        <v>501.3</v>
      </c>
      <c r="I50" s="233"/>
      <c r="J50" s="232"/>
      <c r="K50" s="232"/>
      <c r="L50" s="232"/>
      <c r="M50" s="232">
        <f t="shared" si="24"/>
        <v>501.3</v>
      </c>
    </row>
    <row r="51" spans="1:256" s="221" customFormat="1" ht="12.75">
      <c r="A51" s="267"/>
      <c r="B51" s="268"/>
      <c r="C51" s="226" t="s">
        <v>109</v>
      </c>
      <c r="D51" s="226"/>
      <c r="E51" s="267"/>
      <c r="F51" s="264"/>
      <c r="G51" s="264"/>
      <c r="H51" s="227">
        <f>SUM(H9:H50)</f>
        <v>4758.2691999999997</v>
      </c>
      <c r="I51" s="227"/>
      <c r="J51" s="227">
        <f>SUM(J9:J50)</f>
        <v>2024.6183999999998</v>
      </c>
      <c r="K51" s="227"/>
      <c r="L51" s="227">
        <f>SUM(L9:L50)</f>
        <v>54.32</v>
      </c>
      <c r="M51" s="227">
        <f>SUM(M9:M50)</f>
        <v>6837.2075999999997</v>
      </c>
    </row>
    <row r="52" spans="1:256" s="95" customFormat="1" ht="15">
      <c r="A52" s="188"/>
      <c r="B52" s="269"/>
      <c r="C52" s="269" t="s">
        <v>74</v>
      </c>
      <c r="D52" s="270">
        <v>0.05</v>
      </c>
      <c r="E52" s="271"/>
      <c r="F52" s="271"/>
      <c r="G52" s="271"/>
      <c r="H52" s="272"/>
      <c r="I52" s="272"/>
      <c r="J52" s="273"/>
      <c r="K52" s="272"/>
      <c r="L52" s="272"/>
      <c r="M52" s="272">
        <f>H51*D52</f>
        <v>237.91345999999999</v>
      </c>
    </row>
    <row r="53" spans="1:256" s="95" customFormat="1" ht="15">
      <c r="A53" s="188"/>
      <c r="B53" s="274"/>
      <c r="C53" s="274" t="s">
        <v>75</v>
      </c>
      <c r="D53" s="274"/>
      <c r="E53" s="275"/>
      <c r="F53" s="275"/>
      <c r="G53" s="275"/>
      <c r="H53" s="275"/>
      <c r="I53" s="276"/>
      <c r="J53" s="277"/>
      <c r="K53" s="276"/>
      <c r="L53" s="276"/>
      <c r="M53" s="276">
        <f>M51+M52</f>
        <v>7075.1210599999995</v>
      </c>
    </row>
    <row r="54" spans="1:256" s="221" customFormat="1" ht="12.75">
      <c r="A54" s="267"/>
      <c r="B54" s="268"/>
      <c r="C54" s="226" t="s">
        <v>110</v>
      </c>
      <c r="D54" s="278">
        <v>0.75</v>
      </c>
      <c r="E54" s="279"/>
      <c r="F54" s="267"/>
      <c r="G54" s="264"/>
      <c r="H54" s="227"/>
      <c r="I54" s="227"/>
      <c r="J54" s="227"/>
      <c r="K54" s="227"/>
      <c r="L54" s="227"/>
      <c r="M54" s="227">
        <f>J51*D54</f>
        <v>1518.4638</v>
      </c>
    </row>
    <row r="55" spans="1:256" s="221" customFormat="1" ht="12.75">
      <c r="A55" s="267"/>
      <c r="B55" s="268"/>
      <c r="C55" s="226" t="s">
        <v>111</v>
      </c>
      <c r="D55" s="226"/>
      <c r="E55" s="279"/>
      <c r="F55" s="267"/>
      <c r="G55" s="264"/>
      <c r="H55" s="227"/>
      <c r="I55" s="227"/>
      <c r="J55" s="227"/>
      <c r="K55" s="227"/>
      <c r="L55" s="227"/>
      <c r="M55" s="227">
        <f>M54+M53</f>
        <v>8593.584859999999</v>
      </c>
    </row>
    <row r="56" spans="1:256" s="221" customFormat="1" ht="12.75">
      <c r="A56" s="267"/>
      <c r="B56" s="268"/>
      <c r="C56" s="226" t="s">
        <v>112</v>
      </c>
      <c r="D56" s="278">
        <v>0.08</v>
      </c>
      <c r="E56" s="279"/>
      <c r="F56" s="267"/>
      <c r="G56" s="264"/>
      <c r="H56" s="227"/>
      <c r="I56" s="227"/>
      <c r="J56" s="227"/>
      <c r="K56" s="227"/>
      <c r="L56" s="227"/>
      <c r="M56" s="227">
        <f>M55*D56</f>
        <v>687.48678879999989</v>
      </c>
    </row>
    <row r="57" spans="1:256" s="221" customFormat="1" ht="12.75">
      <c r="A57" s="267"/>
      <c r="B57" s="268"/>
      <c r="C57" s="226" t="s">
        <v>113</v>
      </c>
      <c r="D57" s="226"/>
      <c r="E57" s="279"/>
      <c r="F57" s="267"/>
      <c r="G57" s="264"/>
      <c r="H57" s="227"/>
      <c r="I57" s="227"/>
      <c r="J57" s="227"/>
      <c r="K57" s="227"/>
      <c r="L57" s="227"/>
      <c r="M57" s="227">
        <f>M56+M55</f>
        <v>9281.0716487999998</v>
      </c>
    </row>
    <row r="58" spans="1:256" s="95" customFormat="1" ht="15">
      <c r="A58" s="196"/>
      <c r="B58" s="197"/>
      <c r="C58" s="280" t="s">
        <v>114</v>
      </c>
      <c r="D58" s="281">
        <v>0.03</v>
      </c>
      <c r="E58" s="199"/>
      <c r="F58" s="199"/>
      <c r="G58" s="199"/>
      <c r="H58" s="199"/>
      <c r="I58" s="200"/>
      <c r="J58" s="201"/>
      <c r="K58" s="200"/>
      <c r="L58" s="200"/>
      <c r="M58" s="206">
        <f>M57*D58</f>
        <v>278.43214946399996</v>
      </c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2"/>
      <c r="BI58" s="202"/>
      <c r="BJ58" s="202"/>
      <c r="BK58" s="202"/>
      <c r="BL58" s="202"/>
      <c r="BM58" s="202"/>
      <c r="BN58" s="202"/>
      <c r="BO58" s="202"/>
      <c r="BP58" s="202"/>
      <c r="BQ58" s="202"/>
      <c r="BR58" s="202"/>
      <c r="BS58" s="202"/>
      <c r="BT58" s="202"/>
      <c r="BU58" s="202"/>
      <c r="BV58" s="202"/>
      <c r="BW58" s="202"/>
      <c r="BX58" s="202"/>
      <c r="BY58" s="202"/>
      <c r="BZ58" s="202"/>
      <c r="CA58" s="202"/>
      <c r="CB58" s="202"/>
      <c r="CC58" s="202"/>
      <c r="CD58" s="202"/>
      <c r="CE58" s="202"/>
      <c r="CF58" s="202"/>
      <c r="CG58" s="202"/>
      <c r="CH58" s="202"/>
      <c r="CI58" s="202"/>
      <c r="CJ58" s="202"/>
      <c r="CK58" s="202"/>
      <c r="CL58" s="202"/>
      <c r="CM58" s="202"/>
      <c r="CN58" s="202"/>
      <c r="CO58" s="202"/>
      <c r="CP58" s="202"/>
      <c r="CQ58" s="202"/>
      <c r="CR58" s="202"/>
      <c r="CS58" s="202"/>
      <c r="CT58" s="202"/>
      <c r="CU58" s="202"/>
      <c r="CV58" s="202"/>
      <c r="CW58" s="202"/>
      <c r="CX58" s="202"/>
      <c r="CY58" s="202"/>
      <c r="CZ58" s="202"/>
      <c r="DA58" s="202"/>
      <c r="DB58" s="202"/>
      <c r="DC58" s="202"/>
      <c r="DD58" s="202"/>
      <c r="DE58" s="202"/>
      <c r="DF58" s="202"/>
      <c r="DG58" s="202"/>
      <c r="DH58" s="202"/>
      <c r="DI58" s="202"/>
      <c r="DJ58" s="202"/>
      <c r="DK58" s="202"/>
      <c r="DL58" s="202"/>
      <c r="DM58" s="202"/>
      <c r="DN58" s="202"/>
      <c r="DO58" s="202"/>
      <c r="DP58" s="202"/>
      <c r="DQ58" s="202"/>
      <c r="DR58" s="202"/>
      <c r="DS58" s="202"/>
      <c r="DT58" s="202"/>
      <c r="DU58" s="202"/>
      <c r="DV58" s="202"/>
      <c r="DW58" s="202"/>
      <c r="DX58" s="202"/>
      <c r="DY58" s="202"/>
      <c r="DZ58" s="202"/>
      <c r="EA58" s="202"/>
      <c r="EB58" s="202"/>
      <c r="EC58" s="202"/>
      <c r="ED58" s="202"/>
      <c r="EE58" s="202"/>
      <c r="EF58" s="202"/>
      <c r="EG58" s="202"/>
      <c r="EH58" s="202"/>
      <c r="EI58" s="202"/>
      <c r="EJ58" s="202"/>
      <c r="EK58" s="202"/>
      <c r="EL58" s="202"/>
      <c r="EM58" s="202"/>
      <c r="EN58" s="202"/>
      <c r="EO58" s="202"/>
      <c r="EP58" s="202"/>
      <c r="EQ58" s="202"/>
      <c r="ER58" s="202"/>
      <c r="ES58" s="202"/>
      <c r="ET58" s="202"/>
      <c r="EU58" s="202"/>
      <c r="EV58" s="202"/>
      <c r="EW58" s="202"/>
      <c r="EX58" s="202"/>
      <c r="EY58" s="202"/>
      <c r="EZ58" s="202"/>
      <c r="FA58" s="202"/>
      <c r="FB58" s="202"/>
      <c r="FC58" s="202"/>
      <c r="FD58" s="202"/>
      <c r="FE58" s="202"/>
      <c r="FF58" s="202"/>
      <c r="FG58" s="202"/>
      <c r="FH58" s="202"/>
      <c r="FI58" s="202"/>
      <c r="FJ58" s="202"/>
      <c r="FK58" s="202"/>
      <c r="FL58" s="202"/>
      <c r="FM58" s="202"/>
      <c r="FN58" s="202"/>
      <c r="FO58" s="202"/>
      <c r="FP58" s="202"/>
      <c r="FQ58" s="202"/>
      <c r="FR58" s="202"/>
      <c r="FS58" s="202"/>
      <c r="FT58" s="202"/>
      <c r="FU58" s="202"/>
      <c r="FV58" s="202"/>
      <c r="FW58" s="202"/>
      <c r="FX58" s="202"/>
      <c r="FY58" s="202"/>
      <c r="FZ58" s="202"/>
      <c r="GA58" s="202"/>
      <c r="GB58" s="202"/>
      <c r="GC58" s="202"/>
      <c r="GD58" s="202"/>
      <c r="GE58" s="202"/>
      <c r="GF58" s="202"/>
      <c r="GG58" s="202"/>
      <c r="GH58" s="202"/>
      <c r="GI58" s="202"/>
      <c r="GJ58" s="202"/>
      <c r="GK58" s="202"/>
      <c r="GL58" s="202"/>
      <c r="GM58" s="202"/>
      <c r="GN58" s="202"/>
      <c r="GO58" s="202"/>
      <c r="GP58" s="202"/>
      <c r="GQ58" s="202"/>
      <c r="GR58" s="202"/>
      <c r="GS58" s="202"/>
      <c r="GT58" s="202"/>
      <c r="GU58" s="202"/>
      <c r="GV58" s="202"/>
      <c r="GW58" s="202"/>
      <c r="GX58" s="202"/>
      <c r="GY58" s="202"/>
      <c r="GZ58" s="202"/>
      <c r="HA58" s="202"/>
      <c r="HB58" s="202"/>
      <c r="HC58" s="202"/>
      <c r="HD58" s="202"/>
      <c r="HE58" s="202"/>
      <c r="HF58" s="202"/>
      <c r="HG58" s="202"/>
      <c r="HH58" s="202"/>
      <c r="HI58" s="202"/>
      <c r="HJ58" s="202"/>
      <c r="HK58" s="202"/>
      <c r="HL58" s="202"/>
      <c r="HM58" s="202"/>
      <c r="HN58" s="202"/>
      <c r="HO58" s="202"/>
      <c r="HP58" s="202"/>
      <c r="HQ58" s="202"/>
      <c r="HR58" s="202"/>
      <c r="HS58" s="202"/>
      <c r="HT58" s="202"/>
      <c r="HU58" s="202"/>
      <c r="HV58" s="202"/>
      <c r="HW58" s="202"/>
      <c r="HX58" s="202"/>
      <c r="HY58" s="202"/>
      <c r="HZ58" s="202"/>
      <c r="IA58" s="202"/>
      <c r="IB58" s="202"/>
      <c r="IC58" s="202"/>
      <c r="ID58" s="202"/>
      <c r="IE58" s="202"/>
      <c r="IF58" s="202"/>
      <c r="IG58" s="202"/>
      <c r="IH58" s="202"/>
      <c r="II58" s="202"/>
      <c r="IJ58" s="202"/>
      <c r="IK58" s="202"/>
      <c r="IL58" s="202"/>
      <c r="IM58" s="202"/>
      <c r="IN58" s="202"/>
      <c r="IO58" s="202"/>
      <c r="IP58" s="202"/>
      <c r="IQ58" s="202"/>
      <c r="IR58" s="202"/>
      <c r="IS58" s="202"/>
      <c r="IT58" s="202"/>
      <c r="IU58" s="202"/>
      <c r="IV58" s="202"/>
    </row>
    <row r="59" spans="1:256" s="95" customFormat="1" ht="15">
      <c r="A59" s="196"/>
      <c r="B59" s="203"/>
      <c r="C59" s="280" t="s">
        <v>75</v>
      </c>
      <c r="D59" s="280"/>
      <c r="E59" s="205"/>
      <c r="F59" s="205"/>
      <c r="G59" s="205"/>
      <c r="H59" s="205"/>
      <c r="I59" s="206"/>
      <c r="J59" s="207"/>
      <c r="K59" s="206"/>
      <c r="L59" s="206"/>
      <c r="M59" s="206">
        <f>M58+M57</f>
        <v>9559.5037982640006</v>
      </c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2"/>
      <c r="BI59" s="202"/>
      <c r="BJ59" s="202"/>
      <c r="BK59" s="202"/>
      <c r="BL59" s="202"/>
      <c r="BM59" s="202"/>
      <c r="BN59" s="202"/>
      <c r="BO59" s="202"/>
      <c r="BP59" s="202"/>
      <c r="BQ59" s="202"/>
      <c r="BR59" s="202"/>
      <c r="BS59" s="202"/>
      <c r="BT59" s="202"/>
      <c r="BU59" s="202"/>
      <c r="BV59" s="202"/>
      <c r="BW59" s="202"/>
      <c r="BX59" s="202"/>
      <c r="BY59" s="202"/>
      <c r="BZ59" s="202"/>
      <c r="CA59" s="202"/>
      <c r="CB59" s="202"/>
      <c r="CC59" s="202"/>
      <c r="CD59" s="202"/>
      <c r="CE59" s="202"/>
      <c r="CF59" s="202"/>
      <c r="CG59" s="202"/>
      <c r="CH59" s="202"/>
      <c r="CI59" s="202"/>
      <c r="CJ59" s="202"/>
      <c r="CK59" s="202"/>
      <c r="CL59" s="202"/>
      <c r="CM59" s="202"/>
      <c r="CN59" s="202"/>
      <c r="CO59" s="202"/>
      <c r="CP59" s="202"/>
      <c r="CQ59" s="202"/>
      <c r="CR59" s="202"/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2"/>
      <c r="DE59" s="202"/>
      <c r="DF59" s="202"/>
      <c r="DG59" s="202"/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2"/>
      <c r="EF59" s="202"/>
      <c r="EG59" s="202"/>
      <c r="EH59" s="202"/>
      <c r="EI59" s="202"/>
      <c r="EJ59" s="202"/>
      <c r="EK59" s="202"/>
      <c r="EL59" s="202"/>
      <c r="EM59" s="202"/>
      <c r="EN59" s="202"/>
      <c r="EO59" s="202"/>
      <c r="EP59" s="202"/>
      <c r="EQ59" s="202"/>
      <c r="ER59" s="202"/>
      <c r="ES59" s="202"/>
      <c r="ET59" s="202"/>
      <c r="EU59" s="202"/>
      <c r="EV59" s="202"/>
      <c r="EW59" s="202"/>
      <c r="EX59" s="202"/>
      <c r="EY59" s="202"/>
      <c r="EZ59" s="202"/>
      <c r="FA59" s="202"/>
      <c r="FB59" s="202"/>
      <c r="FC59" s="202"/>
      <c r="FD59" s="202"/>
      <c r="FE59" s="202"/>
      <c r="FF59" s="202"/>
      <c r="FG59" s="202"/>
      <c r="FH59" s="202"/>
      <c r="FI59" s="202"/>
      <c r="FJ59" s="202"/>
      <c r="FK59" s="202"/>
      <c r="FL59" s="202"/>
      <c r="FM59" s="202"/>
      <c r="FN59" s="202"/>
      <c r="FO59" s="202"/>
      <c r="FP59" s="202"/>
      <c r="FQ59" s="202"/>
      <c r="FR59" s="202"/>
      <c r="FS59" s="202"/>
      <c r="FT59" s="202"/>
      <c r="FU59" s="202"/>
      <c r="FV59" s="202"/>
      <c r="FW59" s="202"/>
      <c r="FX59" s="202"/>
      <c r="FY59" s="202"/>
      <c r="FZ59" s="202"/>
      <c r="GA59" s="202"/>
      <c r="GB59" s="202"/>
      <c r="GC59" s="202"/>
      <c r="GD59" s="202"/>
      <c r="GE59" s="202"/>
      <c r="GF59" s="202"/>
      <c r="GG59" s="202"/>
      <c r="GH59" s="202"/>
      <c r="GI59" s="202"/>
      <c r="GJ59" s="202"/>
      <c r="GK59" s="202"/>
      <c r="GL59" s="202"/>
      <c r="GM59" s="202"/>
      <c r="GN59" s="202"/>
      <c r="GO59" s="202"/>
      <c r="GP59" s="202"/>
      <c r="GQ59" s="202"/>
      <c r="GR59" s="202"/>
      <c r="GS59" s="202"/>
      <c r="GT59" s="202"/>
      <c r="GU59" s="202"/>
      <c r="GV59" s="202"/>
      <c r="GW59" s="202"/>
      <c r="GX59" s="202"/>
      <c r="GY59" s="202"/>
      <c r="GZ59" s="202"/>
      <c r="HA59" s="202"/>
      <c r="HB59" s="202"/>
      <c r="HC59" s="202"/>
      <c r="HD59" s="202"/>
      <c r="HE59" s="202"/>
      <c r="HF59" s="202"/>
      <c r="HG59" s="202"/>
      <c r="HH59" s="202"/>
      <c r="HI59" s="202"/>
      <c r="HJ59" s="202"/>
      <c r="HK59" s="202"/>
      <c r="HL59" s="202"/>
      <c r="HM59" s="202"/>
      <c r="HN59" s="202"/>
      <c r="HO59" s="202"/>
      <c r="HP59" s="202"/>
      <c r="HQ59" s="202"/>
      <c r="HR59" s="202"/>
      <c r="HS59" s="202"/>
      <c r="HT59" s="202"/>
      <c r="HU59" s="202"/>
      <c r="HV59" s="202"/>
      <c r="HW59" s="202"/>
      <c r="HX59" s="202"/>
      <c r="HY59" s="202"/>
      <c r="HZ59" s="202"/>
      <c r="IA59" s="202"/>
      <c r="IB59" s="202"/>
      <c r="IC59" s="202"/>
      <c r="ID59" s="202"/>
      <c r="IE59" s="202"/>
      <c r="IF59" s="202"/>
      <c r="IG59" s="202"/>
      <c r="IH59" s="202"/>
      <c r="II59" s="202"/>
      <c r="IJ59" s="202"/>
      <c r="IK59" s="202"/>
      <c r="IL59" s="202"/>
      <c r="IM59" s="202"/>
      <c r="IN59" s="202"/>
      <c r="IO59" s="202"/>
      <c r="IP59" s="202"/>
      <c r="IQ59" s="202"/>
      <c r="IR59" s="202"/>
      <c r="IS59" s="202"/>
      <c r="IT59" s="202"/>
      <c r="IU59" s="202"/>
      <c r="IV59" s="202"/>
    </row>
    <row r="60" spans="1:256" s="95" customFormat="1" ht="15">
      <c r="A60" s="196"/>
      <c r="B60" s="197"/>
      <c r="C60" s="280" t="s">
        <v>115</v>
      </c>
      <c r="D60" s="281">
        <v>0.18</v>
      </c>
      <c r="E60" s="199"/>
      <c r="F60" s="199"/>
      <c r="G60" s="199"/>
      <c r="H60" s="199"/>
      <c r="I60" s="200"/>
      <c r="J60" s="201"/>
      <c r="K60" s="200"/>
      <c r="L60" s="200"/>
      <c r="M60" s="206">
        <f>M59*D60</f>
        <v>1720.71068368752</v>
      </c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2"/>
      <c r="BI60" s="202"/>
      <c r="BJ60" s="202"/>
      <c r="BK60" s="202"/>
      <c r="BL60" s="202"/>
      <c r="BM60" s="202"/>
      <c r="BN60" s="202"/>
      <c r="BO60" s="202"/>
      <c r="BP60" s="202"/>
      <c r="BQ60" s="202"/>
      <c r="BR60" s="202"/>
      <c r="BS60" s="202"/>
      <c r="BT60" s="202"/>
      <c r="BU60" s="202"/>
      <c r="BV60" s="202"/>
      <c r="BW60" s="202"/>
      <c r="BX60" s="202"/>
      <c r="BY60" s="202"/>
      <c r="BZ60" s="202"/>
      <c r="CA60" s="202"/>
      <c r="CB60" s="202"/>
      <c r="CC60" s="202"/>
      <c r="CD60" s="202"/>
      <c r="CE60" s="202"/>
      <c r="CF60" s="202"/>
      <c r="CG60" s="202"/>
      <c r="CH60" s="202"/>
      <c r="CI60" s="202"/>
      <c r="CJ60" s="202"/>
      <c r="CK60" s="202"/>
      <c r="CL60" s="202"/>
      <c r="CM60" s="202"/>
      <c r="CN60" s="202"/>
      <c r="CO60" s="202"/>
      <c r="CP60" s="202"/>
      <c r="CQ60" s="202"/>
      <c r="CR60" s="202"/>
      <c r="CS60" s="202"/>
      <c r="CT60" s="202"/>
      <c r="CU60" s="202"/>
      <c r="CV60" s="202"/>
      <c r="CW60" s="202"/>
      <c r="CX60" s="202"/>
      <c r="CY60" s="202"/>
      <c r="CZ60" s="202"/>
      <c r="DA60" s="202"/>
      <c r="DB60" s="202"/>
      <c r="DC60" s="202"/>
      <c r="DD60" s="202"/>
      <c r="DE60" s="202"/>
      <c r="DF60" s="202"/>
      <c r="DG60" s="202"/>
      <c r="DH60" s="202"/>
      <c r="DI60" s="202"/>
      <c r="DJ60" s="202"/>
      <c r="DK60" s="202"/>
      <c r="DL60" s="202"/>
      <c r="DM60" s="202"/>
      <c r="DN60" s="202"/>
      <c r="DO60" s="202"/>
      <c r="DP60" s="202"/>
      <c r="DQ60" s="202"/>
      <c r="DR60" s="202"/>
      <c r="DS60" s="202"/>
      <c r="DT60" s="202"/>
      <c r="DU60" s="202"/>
      <c r="DV60" s="202"/>
      <c r="DW60" s="202"/>
      <c r="DX60" s="202"/>
      <c r="DY60" s="202"/>
      <c r="DZ60" s="202"/>
      <c r="EA60" s="202"/>
      <c r="EB60" s="202"/>
      <c r="EC60" s="202"/>
      <c r="ED60" s="202"/>
      <c r="EE60" s="202"/>
      <c r="EF60" s="202"/>
      <c r="EG60" s="202"/>
      <c r="EH60" s="202"/>
      <c r="EI60" s="202"/>
      <c r="EJ60" s="202"/>
      <c r="EK60" s="202"/>
      <c r="EL60" s="202"/>
      <c r="EM60" s="202"/>
      <c r="EN60" s="202"/>
      <c r="EO60" s="202"/>
      <c r="EP60" s="202"/>
      <c r="EQ60" s="202"/>
      <c r="ER60" s="202"/>
      <c r="ES60" s="202"/>
      <c r="ET60" s="202"/>
      <c r="EU60" s="202"/>
      <c r="EV60" s="202"/>
      <c r="EW60" s="202"/>
      <c r="EX60" s="202"/>
      <c r="EY60" s="202"/>
      <c r="EZ60" s="202"/>
      <c r="FA60" s="202"/>
      <c r="FB60" s="202"/>
      <c r="FC60" s="202"/>
      <c r="FD60" s="202"/>
      <c r="FE60" s="202"/>
      <c r="FF60" s="202"/>
      <c r="FG60" s="202"/>
      <c r="FH60" s="202"/>
      <c r="FI60" s="202"/>
      <c r="FJ60" s="202"/>
      <c r="FK60" s="202"/>
      <c r="FL60" s="202"/>
      <c r="FM60" s="202"/>
      <c r="FN60" s="202"/>
      <c r="FO60" s="202"/>
      <c r="FP60" s="202"/>
      <c r="FQ60" s="202"/>
      <c r="FR60" s="202"/>
      <c r="FS60" s="202"/>
      <c r="FT60" s="202"/>
      <c r="FU60" s="202"/>
      <c r="FV60" s="202"/>
      <c r="FW60" s="202"/>
      <c r="FX60" s="202"/>
      <c r="FY60" s="202"/>
      <c r="FZ60" s="202"/>
      <c r="GA60" s="202"/>
      <c r="GB60" s="202"/>
      <c r="GC60" s="202"/>
      <c r="GD60" s="202"/>
      <c r="GE60" s="202"/>
      <c r="GF60" s="202"/>
      <c r="GG60" s="202"/>
      <c r="GH60" s="202"/>
      <c r="GI60" s="202"/>
      <c r="GJ60" s="202"/>
      <c r="GK60" s="202"/>
      <c r="GL60" s="202"/>
      <c r="GM60" s="202"/>
      <c r="GN60" s="202"/>
      <c r="GO60" s="202"/>
      <c r="GP60" s="202"/>
      <c r="GQ60" s="202"/>
      <c r="GR60" s="202"/>
      <c r="GS60" s="202"/>
      <c r="GT60" s="202"/>
      <c r="GU60" s="202"/>
      <c r="GV60" s="202"/>
      <c r="GW60" s="202"/>
      <c r="GX60" s="202"/>
      <c r="GY60" s="202"/>
      <c r="GZ60" s="202"/>
      <c r="HA60" s="202"/>
      <c r="HB60" s="202"/>
      <c r="HC60" s="202"/>
      <c r="HD60" s="202"/>
      <c r="HE60" s="202"/>
      <c r="HF60" s="202"/>
      <c r="HG60" s="202"/>
      <c r="HH60" s="202"/>
      <c r="HI60" s="202"/>
      <c r="HJ60" s="202"/>
      <c r="HK60" s="202"/>
      <c r="HL60" s="202"/>
      <c r="HM60" s="202"/>
      <c r="HN60" s="202"/>
      <c r="HO60" s="202"/>
      <c r="HP60" s="202"/>
      <c r="HQ60" s="202"/>
      <c r="HR60" s="202"/>
      <c r="HS60" s="202"/>
      <c r="HT60" s="202"/>
      <c r="HU60" s="202"/>
      <c r="HV60" s="202"/>
      <c r="HW60" s="202"/>
      <c r="HX60" s="202"/>
      <c r="HY60" s="202"/>
      <c r="HZ60" s="202"/>
      <c r="IA60" s="202"/>
      <c r="IB60" s="202"/>
      <c r="IC60" s="202"/>
      <c r="ID60" s="202"/>
      <c r="IE60" s="202"/>
      <c r="IF60" s="202"/>
      <c r="IG60" s="202"/>
      <c r="IH60" s="202"/>
      <c r="II60" s="202"/>
      <c r="IJ60" s="202"/>
      <c r="IK60" s="202"/>
      <c r="IL60" s="202"/>
      <c r="IM60" s="202"/>
      <c r="IN60" s="202"/>
      <c r="IO60" s="202"/>
      <c r="IP60" s="202"/>
      <c r="IQ60" s="202"/>
      <c r="IR60" s="202"/>
      <c r="IS60" s="202"/>
      <c r="IT60" s="202"/>
      <c r="IU60" s="202"/>
      <c r="IV60" s="202"/>
    </row>
    <row r="61" spans="1:256" s="95" customFormat="1" ht="15">
      <c r="A61" s="196"/>
      <c r="B61" s="203"/>
      <c r="C61" s="280" t="s">
        <v>75</v>
      </c>
      <c r="D61" s="280"/>
      <c r="E61" s="205"/>
      <c r="F61" s="205"/>
      <c r="G61" s="205"/>
      <c r="H61" s="205"/>
      <c r="I61" s="205"/>
      <c r="J61" s="208"/>
      <c r="K61" s="205"/>
      <c r="L61" s="205"/>
      <c r="M61" s="205">
        <f>M60+M59</f>
        <v>11280.21448195152</v>
      </c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2"/>
      <c r="BN61" s="202"/>
      <c r="BO61" s="202"/>
      <c r="BP61" s="202"/>
      <c r="BQ61" s="202"/>
      <c r="BR61" s="202"/>
      <c r="BS61" s="202"/>
      <c r="BT61" s="202"/>
      <c r="BU61" s="202"/>
      <c r="BV61" s="202"/>
      <c r="BW61" s="202"/>
      <c r="BX61" s="202"/>
      <c r="BY61" s="202"/>
      <c r="BZ61" s="202"/>
      <c r="CA61" s="202"/>
      <c r="CB61" s="202"/>
      <c r="CC61" s="202"/>
      <c r="CD61" s="202"/>
      <c r="CE61" s="202"/>
      <c r="CF61" s="202"/>
      <c r="CG61" s="202"/>
      <c r="CH61" s="202"/>
      <c r="CI61" s="202"/>
      <c r="CJ61" s="202"/>
      <c r="CK61" s="202"/>
      <c r="CL61" s="202"/>
      <c r="CM61" s="202"/>
      <c r="CN61" s="202"/>
      <c r="CO61" s="202"/>
      <c r="CP61" s="202"/>
      <c r="CQ61" s="202"/>
      <c r="CR61" s="202"/>
      <c r="CS61" s="202"/>
      <c r="CT61" s="202"/>
      <c r="CU61" s="202"/>
      <c r="CV61" s="202"/>
      <c r="CW61" s="202"/>
      <c r="CX61" s="202"/>
      <c r="CY61" s="202"/>
      <c r="CZ61" s="202"/>
      <c r="DA61" s="202"/>
      <c r="DB61" s="202"/>
      <c r="DC61" s="202"/>
      <c r="DD61" s="202"/>
      <c r="DE61" s="202"/>
      <c r="DF61" s="202"/>
      <c r="DG61" s="202"/>
      <c r="DH61" s="202"/>
      <c r="DI61" s="202"/>
      <c r="DJ61" s="202"/>
      <c r="DK61" s="202"/>
      <c r="DL61" s="202"/>
      <c r="DM61" s="202"/>
      <c r="DN61" s="202"/>
      <c r="DO61" s="202"/>
      <c r="DP61" s="202"/>
      <c r="DQ61" s="202"/>
      <c r="DR61" s="202"/>
      <c r="DS61" s="202"/>
      <c r="DT61" s="202"/>
      <c r="DU61" s="202"/>
      <c r="DV61" s="202"/>
      <c r="DW61" s="202"/>
      <c r="DX61" s="202"/>
      <c r="DY61" s="202"/>
      <c r="DZ61" s="202"/>
      <c r="EA61" s="202"/>
      <c r="EB61" s="202"/>
      <c r="EC61" s="202"/>
      <c r="ED61" s="202"/>
      <c r="EE61" s="202"/>
      <c r="EF61" s="202"/>
      <c r="EG61" s="202"/>
      <c r="EH61" s="202"/>
      <c r="EI61" s="202"/>
      <c r="EJ61" s="202"/>
      <c r="EK61" s="202"/>
      <c r="EL61" s="202"/>
      <c r="EM61" s="202"/>
      <c r="EN61" s="202"/>
      <c r="EO61" s="202"/>
      <c r="EP61" s="202"/>
      <c r="EQ61" s="202"/>
      <c r="ER61" s="202"/>
      <c r="ES61" s="202"/>
      <c r="ET61" s="202"/>
      <c r="EU61" s="202"/>
      <c r="EV61" s="202"/>
      <c r="EW61" s="202"/>
      <c r="EX61" s="202"/>
      <c r="EY61" s="202"/>
      <c r="EZ61" s="202"/>
      <c r="FA61" s="202"/>
      <c r="FB61" s="202"/>
      <c r="FC61" s="202"/>
      <c r="FD61" s="202"/>
      <c r="FE61" s="202"/>
      <c r="FF61" s="202"/>
      <c r="FG61" s="202"/>
      <c r="FH61" s="202"/>
      <c r="FI61" s="202"/>
      <c r="FJ61" s="202"/>
      <c r="FK61" s="202"/>
      <c r="FL61" s="202"/>
      <c r="FM61" s="202"/>
      <c r="FN61" s="202"/>
      <c r="FO61" s="202"/>
      <c r="FP61" s="202"/>
      <c r="FQ61" s="202"/>
      <c r="FR61" s="202"/>
      <c r="FS61" s="202"/>
      <c r="FT61" s="202"/>
      <c r="FU61" s="202"/>
      <c r="FV61" s="202"/>
      <c r="FW61" s="202"/>
      <c r="FX61" s="202"/>
      <c r="FY61" s="202"/>
      <c r="FZ61" s="202"/>
      <c r="GA61" s="202"/>
      <c r="GB61" s="202"/>
      <c r="GC61" s="202"/>
      <c r="GD61" s="202"/>
      <c r="GE61" s="202"/>
      <c r="GF61" s="202"/>
      <c r="GG61" s="202"/>
      <c r="GH61" s="202"/>
      <c r="GI61" s="202"/>
      <c r="GJ61" s="202"/>
      <c r="GK61" s="202"/>
      <c r="GL61" s="202"/>
      <c r="GM61" s="202"/>
      <c r="GN61" s="202"/>
      <c r="GO61" s="202"/>
      <c r="GP61" s="202"/>
      <c r="GQ61" s="202"/>
      <c r="GR61" s="202"/>
      <c r="GS61" s="202"/>
      <c r="GT61" s="202"/>
      <c r="GU61" s="202"/>
      <c r="GV61" s="202"/>
      <c r="GW61" s="202"/>
      <c r="GX61" s="202"/>
      <c r="GY61" s="202"/>
      <c r="GZ61" s="202"/>
      <c r="HA61" s="202"/>
      <c r="HB61" s="202"/>
      <c r="HC61" s="202"/>
      <c r="HD61" s="202"/>
      <c r="HE61" s="202"/>
      <c r="HF61" s="202"/>
      <c r="HG61" s="202"/>
      <c r="HH61" s="202"/>
      <c r="HI61" s="202"/>
      <c r="HJ61" s="202"/>
      <c r="HK61" s="202"/>
      <c r="HL61" s="202"/>
      <c r="HM61" s="202"/>
      <c r="HN61" s="202"/>
      <c r="HO61" s="202"/>
      <c r="HP61" s="202"/>
      <c r="HQ61" s="202"/>
      <c r="HR61" s="202"/>
      <c r="HS61" s="202"/>
      <c r="HT61" s="202"/>
      <c r="HU61" s="202"/>
      <c r="HV61" s="202"/>
      <c r="HW61" s="202"/>
      <c r="HX61" s="202"/>
      <c r="HY61" s="202"/>
      <c r="HZ61" s="202"/>
      <c r="IA61" s="202"/>
      <c r="IB61" s="202"/>
      <c r="IC61" s="202"/>
      <c r="ID61" s="202"/>
      <c r="IE61" s="202"/>
      <c r="IF61" s="202"/>
      <c r="IG61" s="202"/>
      <c r="IH61" s="202"/>
      <c r="II61" s="202"/>
      <c r="IJ61" s="202"/>
      <c r="IK61" s="202"/>
      <c r="IL61" s="202"/>
      <c r="IM61" s="202"/>
      <c r="IN61" s="202"/>
      <c r="IO61" s="202"/>
      <c r="IP61" s="202"/>
      <c r="IQ61" s="202"/>
      <c r="IR61" s="202"/>
      <c r="IS61" s="202"/>
      <c r="IT61" s="202"/>
      <c r="IU61" s="202"/>
      <c r="IV61" s="202"/>
    </row>
    <row r="62" spans="1:256">
      <c r="A62" s="282"/>
      <c r="B62" s="283"/>
      <c r="C62" s="284"/>
      <c r="D62" s="283"/>
      <c r="E62" s="285"/>
      <c r="F62" s="285"/>
      <c r="G62" s="285"/>
      <c r="H62" s="286"/>
      <c r="I62" s="285"/>
      <c r="J62" s="286"/>
      <c r="K62" s="285"/>
      <c r="L62" s="286"/>
    </row>
    <row r="63" spans="1:256">
      <c r="A63" s="282"/>
      <c r="B63" s="283"/>
      <c r="C63" s="531"/>
      <c r="D63" s="531"/>
      <c r="E63" s="531"/>
      <c r="F63" s="531"/>
      <c r="G63" s="531"/>
      <c r="H63" s="531"/>
      <c r="I63" s="202"/>
      <c r="J63" s="202"/>
      <c r="K63" s="202"/>
      <c r="L63" s="202"/>
    </row>
    <row r="64" spans="1:256" ht="15">
      <c r="A64" s="282"/>
      <c r="B64" s="283"/>
      <c r="C64" s="534" t="s">
        <v>488</v>
      </c>
      <c r="D64" s="534"/>
      <c r="E64" s="534"/>
      <c r="F64" s="534"/>
      <c r="G64" s="534"/>
      <c r="H64" s="534"/>
      <c r="I64" s="534"/>
      <c r="J64" s="534"/>
      <c r="K64" s="534"/>
      <c r="L64" s="534"/>
    </row>
    <row r="65" spans="1:12">
      <c r="A65" s="282"/>
      <c r="B65" s="287"/>
      <c r="C65" s="288"/>
      <c r="D65" s="283"/>
      <c r="E65" s="289"/>
      <c r="F65" s="290"/>
      <c r="G65" s="290"/>
      <c r="H65" s="291"/>
      <c r="I65" s="290"/>
      <c r="J65" s="291"/>
      <c r="K65" s="290"/>
      <c r="L65" s="291"/>
    </row>
    <row r="66" spans="1:12">
      <c r="A66" s="282"/>
      <c r="B66" s="287"/>
    </row>
    <row r="67" spans="1:12" ht="15">
      <c r="A67" s="282"/>
      <c r="B67" s="283"/>
      <c r="C67" s="295"/>
      <c r="D67" s="296"/>
      <c r="E67" s="533"/>
      <c r="F67" s="533"/>
      <c r="G67" s="533"/>
      <c r="H67" s="533"/>
      <c r="I67" s="296"/>
      <c r="J67" s="297"/>
      <c r="K67" s="297"/>
      <c r="L67" s="297"/>
    </row>
    <row r="68" spans="1:12" ht="15">
      <c r="A68" s="282"/>
      <c r="B68" s="283"/>
      <c r="C68" s="210"/>
      <c r="D68"/>
      <c r="E68"/>
      <c r="F68"/>
      <c r="G68"/>
      <c r="H68"/>
      <c r="I68"/>
      <c r="J68"/>
      <c r="K68"/>
      <c r="L68"/>
    </row>
    <row r="69" spans="1:12" ht="15">
      <c r="A69" s="282"/>
      <c r="B69" s="287"/>
      <c r="C69"/>
      <c r="D69"/>
      <c r="E69"/>
      <c r="F69"/>
      <c r="G69"/>
      <c r="H69"/>
      <c r="I69"/>
      <c r="J69"/>
      <c r="K69"/>
      <c r="L69"/>
    </row>
    <row r="70" spans="1:12" ht="15">
      <c r="A70" s="298"/>
      <c r="B70" s="299"/>
      <c r="C70" s="210"/>
      <c r="D70"/>
      <c r="E70"/>
      <c r="F70"/>
      <c r="G70"/>
      <c r="H70"/>
      <c r="I70"/>
      <c r="J70"/>
      <c r="K70"/>
      <c r="L70"/>
    </row>
    <row r="71" spans="1:12" ht="15">
      <c r="A71" s="282"/>
      <c r="B71" s="283"/>
      <c r="C71"/>
      <c r="D71"/>
      <c r="E71"/>
      <c r="F71"/>
      <c r="G71"/>
      <c r="H71"/>
      <c r="I71"/>
      <c r="J71"/>
      <c r="K71"/>
      <c r="L71"/>
    </row>
    <row r="72" spans="1:12" ht="15">
      <c r="A72" s="282"/>
      <c r="B72" s="283"/>
      <c r="C72"/>
      <c r="D72"/>
      <c r="E72"/>
      <c r="F72"/>
      <c r="G72"/>
      <c r="H72"/>
      <c r="I72"/>
      <c r="J72"/>
      <c r="K72"/>
      <c r="L72"/>
    </row>
    <row r="73" spans="1:12" ht="15">
      <c r="A73" s="282"/>
      <c r="B73" s="283"/>
      <c r="C73"/>
      <c r="D73"/>
      <c r="E73"/>
      <c r="F73"/>
      <c r="G73"/>
      <c r="H73"/>
      <c r="I73"/>
      <c r="J73"/>
      <c r="K73"/>
      <c r="L73"/>
    </row>
    <row r="74" spans="1:12" ht="15">
      <c r="A74" s="282"/>
      <c r="B74" s="283"/>
      <c r="C74"/>
      <c r="D74"/>
      <c r="E74"/>
      <c r="F74"/>
      <c r="G74"/>
      <c r="H74"/>
      <c r="I74"/>
      <c r="J74"/>
      <c r="K74"/>
      <c r="L74"/>
    </row>
    <row r="75" spans="1:12" ht="15">
      <c r="A75" s="282"/>
      <c r="B75" s="287"/>
      <c r="C75"/>
      <c r="D75"/>
      <c r="E75"/>
      <c r="F75"/>
      <c r="G75"/>
      <c r="H75"/>
      <c r="I75"/>
      <c r="J75"/>
      <c r="K75"/>
      <c r="L75"/>
    </row>
    <row r="76" spans="1:12" ht="15">
      <c r="A76" s="282"/>
      <c r="B76" s="287"/>
      <c r="C76"/>
      <c r="D76"/>
      <c r="E76"/>
      <c r="F76"/>
      <c r="G76"/>
      <c r="H76"/>
      <c r="I76"/>
      <c r="J76"/>
      <c r="K76"/>
      <c r="L76"/>
    </row>
    <row r="77" spans="1:12">
      <c r="A77" s="282"/>
      <c r="B77" s="283"/>
      <c r="C77" s="288"/>
      <c r="D77" s="283"/>
      <c r="E77" s="289"/>
      <c r="F77" s="290"/>
      <c r="G77" s="290"/>
      <c r="H77" s="291"/>
      <c r="I77" s="290"/>
      <c r="J77" s="291"/>
      <c r="K77" s="290"/>
      <c r="L77" s="291"/>
    </row>
    <row r="78" spans="1:12">
      <c r="A78" s="282"/>
      <c r="B78" s="283"/>
      <c r="C78" s="300"/>
      <c r="D78" s="283"/>
      <c r="E78" s="289"/>
      <c r="F78" s="290"/>
      <c r="G78" s="290"/>
      <c r="H78" s="291"/>
      <c r="I78" s="290"/>
      <c r="J78" s="291"/>
      <c r="K78" s="290"/>
      <c r="L78" s="291"/>
    </row>
    <row r="79" spans="1:12">
      <c r="A79" s="282"/>
      <c r="B79" s="287"/>
      <c r="C79" s="301"/>
      <c r="D79" s="283"/>
      <c r="E79" s="289"/>
      <c r="F79" s="290"/>
      <c r="G79" s="290"/>
      <c r="H79" s="291"/>
      <c r="I79" s="290"/>
      <c r="J79" s="291"/>
      <c r="K79" s="290"/>
      <c r="L79" s="291"/>
    </row>
    <row r="80" spans="1:12">
      <c r="A80" s="282"/>
      <c r="B80" s="287"/>
      <c r="C80" s="284"/>
      <c r="D80" s="302"/>
      <c r="E80" s="303"/>
      <c r="F80" s="303"/>
      <c r="G80" s="304"/>
      <c r="H80" s="305"/>
      <c r="I80" s="304"/>
      <c r="J80" s="305"/>
      <c r="K80" s="304"/>
      <c r="L80" s="305"/>
    </row>
    <row r="81" spans="1:12">
      <c r="A81" s="282"/>
      <c r="B81" s="287"/>
      <c r="C81" s="301"/>
      <c r="D81" s="283"/>
      <c r="E81" s="289"/>
      <c r="F81" s="290"/>
      <c r="G81" s="290"/>
      <c r="H81" s="291"/>
      <c r="I81" s="290"/>
      <c r="J81" s="291"/>
      <c r="K81" s="290"/>
      <c r="L81" s="291"/>
    </row>
    <row r="82" spans="1:12">
      <c r="A82" s="282"/>
      <c r="B82" s="287"/>
      <c r="C82" s="301"/>
      <c r="D82" s="283"/>
      <c r="E82" s="289"/>
      <c r="F82" s="290"/>
      <c r="G82" s="290"/>
      <c r="H82" s="291"/>
      <c r="I82" s="290"/>
      <c r="J82" s="291"/>
      <c r="K82" s="290"/>
      <c r="L82" s="291"/>
    </row>
    <row r="83" spans="1:12">
      <c r="A83" s="282"/>
      <c r="B83" s="287"/>
      <c r="C83" s="300"/>
      <c r="D83" s="283"/>
      <c r="E83" s="289"/>
      <c r="F83" s="290"/>
      <c r="G83" s="290"/>
      <c r="H83" s="291"/>
      <c r="I83" s="290"/>
      <c r="J83" s="291"/>
      <c r="K83" s="290"/>
      <c r="L83" s="291"/>
    </row>
    <row r="84" spans="1:12">
      <c r="A84" s="306"/>
      <c r="B84" s="306"/>
      <c r="C84" s="306"/>
      <c r="D84" s="306"/>
      <c r="E84" s="306"/>
      <c r="F84" s="306"/>
      <c r="G84" s="306"/>
      <c r="H84" s="306"/>
      <c r="I84" s="306"/>
      <c r="J84" s="306"/>
      <c r="K84" s="306"/>
      <c r="L84" s="306"/>
    </row>
    <row r="85" spans="1:12">
      <c r="A85" s="282"/>
      <c r="B85" s="287"/>
      <c r="C85" s="288"/>
      <c r="D85" s="283"/>
      <c r="E85" s="289"/>
      <c r="F85" s="290"/>
      <c r="G85" s="290"/>
      <c r="H85" s="307"/>
      <c r="I85" s="290"/>
      <c r="J85" s="307"/>
      <c r="K85" s="290"/>
      <c r="L85" s="307"/>
    </row>
    <row r="86" spans="1:12">
      <c r="A86" s="282"/>
      <c r="B86" s="287"/>
      <c r="C86" s="284"/>
      <c r="D86" s="302"/>
      <c r="E86" s="289"/>
      <c r="F86" s="290"/>
      <c r="G86" s="290"/>
      <c r="H86" s="291"/>
      <c r="I86" s="290"/>
      <c r="J86" s="291"/>
      <c r="K86" s="290"/>
      <c r="L86" s="291"/>
    </row>
    <row r="87" spans="1:12">
      <c r="A87" s="282"/>
      <c r="B87" s="287"/>
      <c r="C87" s="301"/>
      <c r="D87" s="283"/>
      <c r="E87" s="289"/>
      <c r="F87" s="290"/>
      <c r="G87" s="290"/>
      <c r="H87" s="291"/>
      <c r="I87" s="290"/>
      <c r="J87" s="291"/>
      <c r="K87" s="290"/>
      <c r="L87" s="291"/>
    </row>
    <row r="88" spans="1:12">
      <c r="A88" s="282"/>
      <c r="B88" s="287"/>
      <c r="C88" s="301"/>
      <c r="D88" s="283"/>
      <c r="E88" s="289"/>
      <c r="F88" s="290"/>
      <c r="G88" s="290"/>
      <c r="H88" s="291"/>
      <c r="I88" s="290"/>
      <c r="J88" s="291"/>
      <c r="K88" s="290"/>
      <c r="L88" s="291"/>
    </row>
    <row r="89" spans="1:12">
      <c r="A89" s="282"/>
      <c r="B89" s="287"/>
      <c r="C89" s="308"/>
      <c r="D89" s="283"/>
      <c r="E89" s="289"/>
      <c r="F89" s="290"/>
      <c r="G89" s="290"/>
      <c r="H89" s="307"/>
      <c r="I89" s="290"/>
      <c r="J89" s="307"/>
      <c r="K89" s="290"/>
      <c r="L89" s="307"/>
    </row>
    <row r="90" spans="1:12">
      <c r="A90" s="282"/>
      <c r="B90" s="287"/>
      <c r="C90" s="284"/>
      <c r="D90" s="302"/>
      <c r="E90" s="289"/>
      <c r="F90" s="309"/>
      <c r="G90" s="290"/>
      <c r="H90" s="291"/>
      <c r="I90" s="290"/>
      <c r="J90" s="291"/>
      <c r="K90" s="290"/>
      <c r="L90" s="291"/>
    </row>
    <row r="91" spans="1:12">
      <c r="A91" s="282"/>
      <c r="B91" s="287"/>
      <c r="C91" s="301"/>
      <c r="D91" s="283"/>
      <c r="E91" s="289"/>
      <c r="F91" s="309"/>
      <c r="G91" s="290"/>
      <c r="H91" s="291"/>
      <c r="I91" s="290"/>
      <c r="J91" s="291"/>
      <c r="K91" s="290"/>
      <c r="L91" s="291"/>
    </row>
    <row r="92" spans="1:12">
      <c r="A92" s="282"/>
      <c r="B92" s="287"/>
      <c r="C92" s="301"/>
      <c r="D92" s="283"/>
      <c r="E92" s="289"/>
      <c r="F92" s="309"/>
      <c r="G92" s="290"/>
      <c r="H92" s="291"/>
      <c r="I92" s="290"/>
      <c r="J92" s="291"/>
      <c r="K92" s="290"/>
      <c r="L92" s="291"/>
    </row>
    <row r="93" spans="1:12">
      <c r="A93" s="282"/>
      <c r="B93" s="287"/>
      <c r="C93" s="301"/>
      <c r="D93" s="283"/>
      <c r="E93" s="289"/>
      <c r="F93" s="309"/>
      <c r="G93" s="290"/>
      <c r="H93" s="291"/>
      <c r="I93" s="290"/>
      <c r="J93" s="291"/>
      <c r="K93" s="290"/>
      <c r="L93" s="291"/>
    </row>
    <row r="94" spans="1:12">
      <c r="A94" s="282"/>
      <c r="B94" s="287"/>
      <c r="C94" s="301"/>
      <c r="D94" s="283"/>
      <c r="E94" s="289"/>
      <c r="F94" s="309"/>
      <c r="G94" s="290"/>
      <c r="H94" s="291"/>
      <c r="I94" s="290"/>
      <c r="J94" s="291"/>
      <c r="K94" s="290"/>
      <c r="L94" s="291"/>
    </row>
    <row r="95" spans="1:12">
      <c r="A95" s="282"/>
      <c r="B95" s="287"/>
      <c r="C95" s="301"/>
      <c r="D95" s="283"/>
      <c r="E95" s="289"/>
      <c r="F95" s="309"/>
      <c r="G95" s="290"/>
      <c r="H95" s="291"/>
      <c r="I95" s="290"/>
      <c r="J95" s="291"/>
      <c r="K95" s="290"/>
      <c r="L95" s="291"/>
    </row>
    <row r="96" spans="1:12">
      <c r="A96" s="282"/>
      <c r="B96" s="287"/>
      <c r="C96" s="301"/>
      <c r="D96" s="283"/>
      <c r="E96" s="289"/>
      <c r="F96" s="309"/>
      <c r="G96" s="290"/>
      <c r="H96" s="291"/>
      <c r="I96" s="290"/>
      <c r="J96" s="291"/>
      <c r="K96" s="290"/>
      <c r="L96" s="291"/>
    </row>
    <row r="97" spans="1:12">
      <c r="A97" s="282"/>
      <c r="B97" s="287"/>
      <c r="C97" s="301"/>
      <c r="D97" s="283"/>
      <c r="E97" s="289"/>
      <c r="F97" s="290"/>
      <c r="G97" s="290"/>
      <c r="H97" s="291"/>
      <c r="I97" s="290"/>
      <c r="J97" s="291"/>
      <c r="K97" s="290"/>
      <c r="L97" s="291"/>
    </row>
    <row r="98" spans="1:12">
      <c r="A98" s="282"/>
      <c r="B98" s="287"/>
      <c r="C98" s="301"/>
      <c r="D98" s="283"/>
      <c r="E98" s="289"/>
      <c r="F98" s="290"/>
      <c r="G98" s="290"/>
      <c r="H98" s="291"/>
      <c r="I98" s="290"/>
      <c r="J98" s="291"/>
      <c r="K98" s="290"/>
      <c r="L98" s="291"/>
    </row>
    <row r="99" spans="1:12">
      <c r="A99" s="282"/>
      <c r="B99" s="287"/>
      <c r="C99" s="301"/>
      <c r="D99" s="283"/>
      <c r="E99" s="289"/>
      <c r="F99" s="290"/>
      <c r="G99" s="290"/>
      <c r="H99" s="291"/>
      <c r="I99" s="290"/>
      <c r="J99" s="291"/>
      <c r="K99" s="290"/>
      <c r="L99" s="291"/>
    </row>
    <row r="100" spans="1:12">
      <c r="A100" s="282"/>
      <c r="B100" s="287"/>
      <c r="C100" s="308"/>
      <c r="D100" s="283"/>
      <c r="E100" s="289"/>
      <c r="F100" s="290"/>
      <c r="G100" s="290"/>
      <c r="H100" s="307"/>
      <c r="I100" s="290"/>
      <c r="J100" s="307"/>
      <c r="K100" s="290"/>
      <c r="L100" s="307"/>
    </row>
    <row r="101" spans="1:12">
      <c r="A101" s="282"/>
      <c r="B101" s="287"/>
      <c r="C101" s="284"/>
      <c r="D101" s="302"/>
      <c r="E101" s="289"/>
      <c r="F101" s="309"/>
      <c r="G101" s="290"/>
      <c r="H101" s="291"/>
      <c r="I101" s="290"/>
      <c r="J101" s="291"/>
      <c r="K101" s="290"/>
      <c r="L101" s="291"/>
    </row>
    <row r="102" spans="1:12">
      <c r="A102" s="282"/>
      <c r="B102" s="287"/>
      <c r="C102" s="301"/>
      <c r="D102" s="283"/>
      <c r="E102" s="289"/>
      <c r="F102" s="290"/>
      <c r="G102" s="290"/>
      <c r="H102" s="291"/>
      <c r="I102" s="290"/>
      <c r="J102" s="291"/>
      <c r="K102" s="290"/>
      <c r="L102" s="291"/>
    </row>
    <row r="103" spans="1:12">
      <c r="A103" s="282"/>
      <c r="B103" s="287"/>
      <c r="C103" s="301"/>
      <c r="D103" s="283"/>
      <c r="E103" s="289"/>
      <c r="F103" s="290"/>
      <c r="G103" s="290"/>
      <c r="H103" s="291"/>
      <c r="I103" s="290"/>
      <c r="J103" s="291"/>
      <c r="K103" s="290"/>
      <c r="L103" s="291"/>
    </row>
    <row r="104" spans="1:12">
      <c r="A104" s="282"/>
      <c r="B104" s="287"/>
      <c r="C104" s="308"/>
      <c r="D104" s="283"/>
      <c r="E104" s="289"/>
      <c r="F104" s="290"/>
      <c r="G104" s="290"/>
      <c r="H104" s="307"/>
      <c r="I104" s="290"/>
      <c r="J104" s="307"/>
      <c r="K104" s="290"/>
      <c r="L104" s="307"/>
    </row>
    <row r="105" spans="1:12">
      <c r="A105" s="282"/>
      <c r="B105" s="287"/>
      <c r="C105" s="301"/>
      <c r="D105" s="302"/>
      <c r="E105" s="289"/>
      <c r="F105" s="309"/>
      <c r="G105" s="290"/>
      <c r="H105" s="291"/>
      <c r="I105" s="290"/>
      <c r="J105" s="291"/>
      <c r="K105" s="290"/>
      <c r="L105" s="291"/>
    </row>
    <row r="106" spans="1:12">
      <c r="A106" s="282"/>
      <c r="B106" s="287"/>
      <c r="C106" s="301"/>
      <c r="D106" s="283"/>
      <c r="E106" s="289"/>
      <c r="F106" s="290"/>
      <c r="G106" s="290"/>
      <c r="H106" s="291"/>
      <c r="I106" s="290"/>
      <c r="J106" s="291"/>
      <c r="K106" s="290"/>
      <c r="L106" s="291"/>
    </row>
    <row r="107" spans="1:12">
      <c r="A107" s="282"/>
      <c r="B107" s="287"/>
      <c r="C107" s="301"/>
      <c r="D107" s="283"/>
      <c r="E107" s="289"/>
      <c r="F107" s="290"/>
      <c r="G107" s="290"/>
      <c r="H107" s="291"/>
      <c r="I107" s="290"/>
      <c r="J107" s="291"/>
      <c r="K107" s="290"/>
      <c r="L107" s="291"/>
    </row>
    <row r="108" spans="1:12">
      <c r="A108" s="282"/>
      <c r="B108" s="287"/>
      <c r="C108" s="301"/>
      <c r="D108" s="283"/>
      <c r="E108" s="289"/>
      <c r="F108" s="290"/>
      <c r="G108" s="290"/>
      <c r="H108" s="291"/>
      <c r="I108" s="290"/>
      <c r="J108" s="291"/>
      <c r="K108" s="290"/>
      <c r="L108" s="291"/>
    </row>
    <row r="109" spans="1:12">
      <c r="A109" s="282"/>
      <c r="B109" s="287"/>
      <c r="C109" s="301"/>
      <c r="D109" s="283"/>
      <c r="E109" s="289"/>
      <c r="F109" s="290"/>
      <c r="G109" s="290"/>
      <c r="H109" s="291"/>
      <c r="I109" s="290"/>
      <c r="J109" s="291"/>
      <c r="K109" s="290"/>
      <c r="L109" s="291"/>
    </row>
    <row r="110" spans="1:12">
      <c r="A110" s="282"/>
      <c r="B110" s="287"/>
      <c r="C110" s="301"/>
      <c r="D110" s="283"/>
      <c r="E110" s="289"/>
      <c r="F110" s="290"/>
      <c r="G110" s="290"/>
      <c r="H110" s="291"/>
      <c r="I110" s="290"/>
      <c r="J110" s="291"/>
      <c r="K110" s="290"/>
      <c r="L110" s="291"/>
    </row>
    <row r="111" spans="1:12">
      <c r="A111" s="306"/>
      <c r="B111" s="306"/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</row>
    <row r="112" spans="1:12">
      <c r="A112" s="282"/>
      <c r="B112" s="287"/>
      <c r="C112" s="308"/>
      <c r="D112" s="283"/>
      <c r="E112" s="289"/>
      <c r="F112" s="290"/>
      <c r="G112" s="290"/>
      <c r="H112" s="307"/>
      <c r="I112" s="290"/>
      <c r="J112" s="307"/>
      <c r="K112" s="290"/>
      <c r="L112" s="307"/>
    </row>
    <row r="113" spans="1:12">
      <c r="A113" s="282"/>
      <c r="B113" s="287"/>
      <c r="C113" s="301"/>
      <c r="D113" s="283"/>
      <c r="E113" s="289"/>
      <c r="F113" s="290"/>
      <c r="G113" s="290"/>
      <c r="H113" s="291"/>
      <c r="I113" s="290"/>
      <c r="J113" s="291"/>
      <c r="K113" s="290"/>
      <c r="L113" s="291"/>
    </row>
    <row r="114" spans="1:12">
      <c r="A114" s="282"/>
      <c r="B114" s="287"/>
      <c r="C114" s="301"/>
      <c r="D114" s="283"/>
      <c r="E114" s="289"/>
      <c r="F114" s="290"/>
      <c r="G114" s="290"/>
      <c r="H114" s="291"/>
      <c r="I114" s="290"/>
      <c r="J114" s="291"/>
      <c r="K114" s="290"/>
      <c r="L114" s="291"/>
    </row>
    <row r="115" spans="1:12">
      <c r="A115" s="282"/>
      <c r="B115" s="287"/>
      <c r="C115" s="308"/>
      <c r="D115" s="283"/>
      <c r="E115" s="289"/>
      <c r="F115" s="290"/>
      <c r="G115" s="290"/>
      <c r="H115" s="307"/>
      <c r="I115" s="290"/>
      <c r="J115" s="307"/>
      <c r="K115" s="290"/>
      <c r="L115" s="307"/>
    </row>
    <row r="116" spans="1:12">
      <c r="A116" s="282"/>
      <c r="B116" s="287"/>
      <c r="C116" s="301"/>
      <c r="D116" s="283"/>
      <c r="E116" s="289"/>
      <c r="F116" s="290"/>
      <c r="G116" s="290"/>
      <c r="H116" s="291"/>
      <c r="I116" s="290"/>
      <c r="J116" s="291"/>
      <c r="K116" s="290"/>
      <c r="L116" s="291"/>
    </row>
    <row r="117" spans="1:12">
      <c r="A117" s="282"/>
      <c r="B117" s="287"/>
      <c r="C117" s="301"/>
      <c r="D117" s="283"/>
      <c r="E117" s="289"/>
      <c r="F117" s="290"/>
      <c r="G117" s="290"/>
      <c r="H117" s="291"/>
      <c r="I117" s="290"/>
      <c r="J117" s="291"/>
      <c r="K117" s="290"/>
      <c r="L117" s="291"/>
    </row>
    <row r="118" spans="1:12">
      <c r="A118" s="282"/>
      <c r="B118" s="287"/>
      <c r="C118" s="308"/>
      <c r="D118" s="283"/>
      <c r="E118" s="289"/>
      <c r="F118" s="290"/>
      <c r="G118" s="290"/>
      <c r="H118" s="307"/>
      <c r="I118" s="290"/>
      <c r="J118" s="307"/>
      <c r="K118" s="290"/>
      <c r="L118" s="307"/>
    </row>
    <row r="119" spans="1:12">
      <c r="A119" s="282"/>
      <c r="B119" s="287"/>
      <c r="C119" s="301"/>
      <c r="D119" s="283"/>
      <c r="E119" s="289"/>
      <c r="F119" s="290"/>
      <c r="G119" s="290"/>
      <c r="H119" s="291"/>
      <c r="I119" s="290"/>
      <c r="J119" s="291"/>
      <c r="K119" s="290"/>
      <c r="L119" s="291"/>
    </row>
    <row r="120" spans="1:12">
      <c r="A120" s="282"/>
      <c r="B120" s="287"/>
      <c r="C120" s="301"/>
      <c r="D120" s="283"/>
      <c r="E120" s="289"/>
      <c r="F120" s="290"/>
      <c r="G120" s="290"/>
      <c r="H120" s="291"/>
      <c r="I120" s="290"/>
      <c r="J120" s="291"/>
      <c r="K120" s="290"/>
      <c r="L120" s="291"/>
    </row>
    <row r="121" spans="1:12">
      <c r="A121" s="282"/>
      <c r="B121" s="287"/>
      <c r="C121" s="308"/>
      <c r="D121" s="283"/>
      <c r="E121" s="289"/>
      <c r="F121" s="290"/>
      <c r="G121" s="290"/>
      <c r="H121" s="307"/>
      <c r="I121" s="290"/>
      <c r="J121" s="307"/>
      <c r="K121" s="290"/>
      <c r="L121" s="307"/>
    </row>
    <row r="122" spans="1:12">
      <c r="A122" s="282"/>
      <c r="B122" s="287"/>
      <c r="C122" s="301"/>
      <c r="D122" s="283"/>
      <c r="E122" s="289"/>
      <c r="F122" s="290"/>
      <c r="G122" s="290"/>
      <c r="H122" s="291"/>
      <c r="I122" s="290"/>
      <c r="J122" s="291"/>
      <c r="K122" s="290"/>
      <c r="L122" s="291"/>
    </row>
    <row r="123" spans="1:12">
      <c r="A123" s="282"/>
      <c r="B123" s="287"/>
      <c r="C123" s="301"/>
      <c r="D123" s="283"/>
      <c r="E123" s="289"/>
      <c r="F123" s="290"/>
      <c r="G123" s="290"/>
      <c r="H123" s="291"/>
      <c r="I123" s="290"/>
      <c r="J123" s="291"/>
      <c r="K123" s="290"/>
      <c r="L123" s="291"/>
    </row>
    <row r="124" spans="1:12">
      <c r="A124" s="282"/>
      <c r="B124" s="287"/>
      <c r="C124" s="301"/>
      <c r="D124" s="283"/>
      <c r="E124" s="289"/>
      <c r="F124" s="290"/>
      <c r="G124" s="290"/>
      <c r="H124" s="291"/>
      <c r="I124" s="290"/>
      <c r="J124" s="291"/>
      <c r="K124" s="290"/>
      <c r="L124" s="291"/>
    </row>
    <row r="125" spans="1:12">
      <c r="A125" s="282"/>
      <c r="B125" s="287"/>
      <c r="C125" s="301"/>
      <c r="D125" s="283"/>
      <c r="E125" s="289"/>
      <c r="F125" s="290"/>
      <c r="G125" s="290"/>
      <c r="H125" s="291"/>
      <c r="I125" s="290"/>
      <c r="J125" s="291"/>
      <c r="K125" s="290"/>
      <c r="L125" s="291"/>
    </row>
    <row r="126" spans="1:12">
      <c r="A126" s="282"/>
      <c r="B126" s="287"/>
      <c r="C126" s="301"/>
      <c r="D126" s="283"/>
      <c r="E126" s="289"/>
      <c r="F126" s="290"/>
      <c r="G126" s="290"/>
      <c r="H126" s="291"/>
      <c r="I126" s="290"/>
      <c r="J126" s="291"/>
      <c r="K126" s="290"/>
      <c r="L126" s="291"/>
    </row>
    <row r="127" spans="1:12">
      <c r="A127" s="282"/>
      <c r="B127" s="287"/>
      <c r="C127" s="301"/>
      <c r="D127" s="283"/>
      <c r="E127" s="289"/>
      <c r="F127" s="290"/>
      <c r="G127" s="290"/>
      <c r="H127" s="291"/>
      <c r="I127" s="290"/>
      <c r="J127" s="291"/>
      <c r="K127" s="290"/>
      <c r="L127" s="291"/>
    </row>
    <row r="128" spans="1:12">
      <c r="A128" s="282"/>
      <c r="B128" s="287"/>
      <c r="C128" s="301"/>
      <c r="D128" s="283"/>
      <c r="E128" s="289"/>
      <c r="F128" s="290"/>
      <c r="G128" s="290"/>
      <c r="H128" s="291"/>
      <c r="I128" s="290"/>
      <c r="J128" s="291"/>
      <c r="K128" s="290"/>
      <c r="L128" s="291"/>
    </row>
    <row r="129" spans="1:15">
      <c r="A129" s="282"/>
      <c r="B129" s="287"/>
      <c r="C129" s="308"/>
      <c r="D129" s="283"/>
      <c r="E129" s="289"/>
      <c r="F129" s="290"/>
      <c r="G129" s="290"/>
      <c r="H129" s="307"/>
      <c r="I129" s="530"/>
      <c r="J129" s="530"/>
      <c r="K129" s="530"/>
      <c r="L129" s="530"/>
      <c r="M129" s="530"/>
      <c r="N129" s="530"/>
      <c r="O129" s="530"/>
    </row>
    <row r="130" spans="1:15">
      <c r="A130" s="282"/>
      <c r="B130" s="287"/>
      <c r="C130" s="301"/>
      <c r="D130" s="283"/>
      <c r="E130" s="289"/>
      <c r="F130" s="290"/>
      <c r="G130" s="290"/>
      <c r="H130" s="291"/>
      <c r="I130" s="290"/>
      <c r="J130" s="291"/>
      <c r="K130" s="290"/>
      <c r="L130" s="291"/>
    </row>
    <row r="131" spans="1:15">
      <c r="A131" s="282"/>
      <c r="B131" s="287"/>
      <c r="C131" s="301"/>
      <c r="D131" s="283"/>
      <c r="E131" s="289"/>
      <c r="F131" s="290"/>
      <c r="G131" s="290"/>
      <c r="H131" s="291"/>
      <c r="I131" s="290"/>
      <c r="J131" s="291"/>
      <c r="K131" s="290"/>
      <c r="L131" s="291"/>
    </row>
    <row r="132" spans="1:15">
      <c r="A132" s="282"/>
      <c r="B132" s="287"/>
      <c r="C132" s="301"/>
      <c r="D132" s="283"/>
      <c r="E132" s="289"/>
      <c r="F132" s="290"/>
      <c r="G132" s="290"/>
      <c r="H132" s="291"/>
      <c r="I132" s="290"/>
      <c r="J132" s="291"/>
      <c r="K132" s="290"/>
      <c r="L132" s="291"/>
    </row>
    <row r="133" spans="1:15">
      <c r="A133" s="282"/>
      <c r="B133" s="287"/>
      <c r="C133" s="301"/>
      <c r="D133" s="283"/>
      <c r="E133" s="289"/>
      <c r="F133" s="290"/>
      <c r="G133" s="290"/>
      <c r="H133" s="291"/>
      <c r="I133" s="290"/>
      <c r="J133" s="291"/>
      <c r="K133" s="290"/>
      <c r="L133" s="291"/>
    </row>
    <row r="134" spans="1:15">
      <c r="A134" s="282"/>
      <c r="B134" s="287"/>
      <c r="C134" s="301"/>
      <c r="D134" s="283"/>
      <c r="E134" s="289"/>
      <c r="F134" s="290"/>
      <c r="G134" s="290"/>
      <c r="H134" s="291"/>
      <c r="I134" s="290"/>
      <c r="J134" s="291"/>
      <c r="K134" s="290"/>
      <c r="L134" s="291"/>
    </row>
    <row r="135" spans="1:15">
      <c r="A135" s="282"/>
      <c r="B135" s="287"/>
      <c r="C135" s="301"/>
      <c r="D135" s="283"/>
      <c r="E135" s="289"/>
      <c r="F135" s="290"/>
      <c r="G135" s="290"/>
      <c r="H135" s="291"/>
      <c r="I135" s="290"/>
      <c r="J135" s="291"/>
      <c r="K135" s="290"/>
      <c r="L135" s="291"/>
    </row>
    <row r="136" spans="1:15">
      <c r="A136" s="282"/>
      <c r="B136" s="287"/>
      <c r="C136" s="308"/>
      <c r="D136" s="283"/>
      <c r="E136" s="289"/>
      <c r="F136" s="290"/>
      <c r="G136" s="290"/>
      <c r="H136" s="307"/>
      <c r="I136" s="290"/>
      <c r="J136" s="307"/>
      <c r="K136" s="290"/>
      <c r="L136" s="307"/>
    </row>
    <row r="137" spans="1:15">
      <c r="A137" s="282"/>
      <c r="B137" s="287"/>
      <c r="C137" s="301"/>
      <c r="D137" s="283"/>
      <c r="E137" s="289"/>
      <c r="F137" s="290"/>
      <c r="G137" s="290"/>
      <c r="H137" s="291"/>
      <c r="I137" s="290"/>
      <c r="J137" s="291"/>
      <c r="K137" s="290"/>
      <c r="L137" s="291"/>
    </row>
    <row r="138" spans="1:15">
      <c r="A138" s="282"/>
      <c r="B138" s="287"/>
      <c r="C138" s="301"/>
      <c r="D138" s="283"/>
      <c r="E138" s="289"/>
      <c r="F138" s="290"/>
      <c r="G138" s="290"/>
      <c r="H138" s="291"/>
      <c r="I138" s="290"/>
      <c r="J138" s="291"/>
      <c r="K138" s="290"/>
      <c r="L138" s="291"/>
    </row>
    <row r="139" spans="1:15">
      <c r="A139" s="282"/>
      <c r="B139" s="287"/>
      <c r="C139" s="301"/>
      <c r="D139" s="283"/>
      <c r="E139" s="289"/>
      <c r="F139" s="290"/>
      <c r="G139" s="290"/>
      <c r="H139" s="291"/>
      <c r="I139" s="290"/>
      <c r="J139" s="291"/>
      <c r="K139" s="290"/>
      <c r="L139" s="291"/>
    </row>
    <row r="140" spans="1:15">
      <c r="A140" s="282"/>
      <c r="B140" s="287"/>
      <c r="C140" s="301"/>
      <c r="D140" s="283"/>
      <c r="E140" s="289"/>
      <c r="F140" s="290"/>
      <c r="G140" s="290"/>
      <c r="H140" s="291"/>
      <c r="I140" s="290"/>
      <c r="J140" s="291"/>
      <c r="K140" s="290"/>
      <c r="L140" s="291"/>
    </row>
    <row r="141" spans="1:15">
      <c r="A141" s="282"/>
      <c r="B141" s="287"/>
      <c r="C141" s="301"/>
      <c r="D141" s="283"/>
      <c r="E141" s="289"/>
      <c r="F141" s="290"/>
      <c r="G141" s="290"/>
      <c r="H141" s="291"/>
      <c r="I141" s="290"/>
      <c r="J141" s="291"/>
      <c r="K141" s="290"/>
      <c r="L141" s="291"/>
    </row>
    <row r="142" spans="1:15">
      <c r="A142" s="282"/>
      <c r="B142" s="287"/>
      <c r="C142" s="301"/>
      <c r="D142" s="283"/>
      <c r="E142" s="289"/>
      <c r="F142" s="290"/>
      <c r="G142" s="290"/>
      <c r="H142" s="291"/>
      <c r="I142" s="290"/>
      <c r="J142" s="291"/>
      <c r="K142" s="290"/>
      <c r="L142" s="291"/>
    </row>
    <row r="143" spans="1:15">
      <c r="A143" s="282"/>
      <c r="B143" s="287"/>
      <c r="C143" s="308"/>
      <c r="D143" s="283"/>
      <c r="E143" s="289"/>
      <c r="F143" s="290"/>
      <c r="G143" s="290"/>
      <c r="H143" s="307"/>
      <c r="I143" s="290"/>
      <c r="J143" s="307"/>
      <c r="K143" s="290"/>
      <c r="L143" s="307"/>
    </row>
    <row r="144" spans="1:15">
      <c r="A144" s="282"/>
      <c r="B144" s="287"/>
      <c r="C144" s="301"/>
      <c r="D144" s="283"/>
      <c r="E144" s="289"/>
      <c r="F144" s="290"/>
      <c r="G144" s="290"/>
      <c r="H144" s="291"/>
      <c r="I144" s="290"/>
      <c r="J144" s="291"/>
      <c r="K144" s="290"/>
      <c r="L144" s="291"/>
    </row>
    <row r="145" spans="1:12">
      <c r="A145" s="282"/>
      <c r="B145" s="287"/>
      <c r="C145" s="301"/>
      <c r="D145" s="283"/>
      <c r="E145" s="289"/>
      <c r="F145" s="290"/>
      <c r="G145" s="290"/>
      <c r="H145" s="291"/>
      <c r="I145" s="290"/>
      <c r="J145" s="291"/>
      <c r="K145" s="290"/>
      <c r="L145" s="291"/>
    </row>
    <row r="146" spans="1:12">
      <c r="A146" s="282"/>
      <c r="B146" s="287"/>
      <c r="C146" s="301"/>
      <c r="D146" s="283"/>
      <c r="E146" s="289"/>
      <c r="F146" s="290"/>
      <c r="G146" s="290"/>
      <c r="H146" s="291"/>
      <c r="I146" s="290"/>
      <c r="J146" s="291"/>
      <c r="K146" s="290"/>
      <c r="L146" s="291"/>
    </row>
    <row r="147" spans="1:12">
      <c r="A147" s="282"/>
      <c r="B147" s="287"/>
      <c r="C147" s="308"/>
      <c r="D147" s="283"/>
      <c r="E147" s="289"/>
      <c r="F147" s="290"/>
      <c r="G147" s="290"/>
      <c r="H147" s="307"/>
      <c r="I147" s="290"/>
      <c r="J147" s="307"/>
      <c r="K147" s="290"/>
      <c r="L147" s="307"/>
    </row>
    <row r="148" spans="1:12">
      <c r="A148" s="282"/>
      <c r="B148" s="287"/>
      <c r="C148" s="301"/>
      <c r="D148" s="283"/>
      <c r="E148" s="289"/>
      <c r="F148" s="290"/>
      <c r="G148" s="290"/>
      <c r="H148" s="291"/>
      <c r="I148" s="290"/>
      <c r="J148" s="291"/>
      <c r="K148" s="290"/>
      <c r="L148" s="291"/>
    </row>
    <row r="149" spans="1:12">
      <c r="A149" s="282"/>
      <c r="B149" s="287"/>
      <c r="C149" s="301"/>
      <c r="D149" s="283"/>
      <c r="E149" s="289"/>
      <c r="F149" s="290"/>
      <c r="G149" s="290"/>
      <c r="H149" s="291"/>
      <c r="I149" s="290"/>
      <c r="J149" s="291"/>
      <c r="K149" s="290"/>
      <c r="L149" s="291"/>
    </row>
    <row r="150" spans="1:12">
      <c r="A150" s="282"/>
      <c r="B150" s="287"/>
      <c r="C150" s="301"/>
      <c r="D150" s="283"/>
      <c r="E150" s="289"/>
      <c r="F150" s="290"/>
      <c r="G150" s="290"/>
      <c r="H150" s="291"/>
      <c r="I150" s="290"/>
      <c r="J150" s="291"/>
      <c r="K150" s="290"/>
      <c r="L150" s="291"/>
    </row>
    <row r="151" spans="1:12">
      <c r="A151" s="282"/>
      <c r="B151" s="287"/>
      <c r="C151" s="300"/>
      <c r="D151" s="283"/>
      <c r="E151" s="289"/>
      <c r="F151" s="290"/>
      <c r="G151" s="290"/>
      <c r="H151" s="291"/>
      <c r="I151" s="290"/>
      <c r="J151" s="291"/>
      <c r="K151" s="290"/>
      <c r="L151" s="291"/>
    </row>
    <row r="152" spans="1:12">
      <c r="A152" s="282"/>
      <c r="B152" s="287"/>
      <c r="C152" s="308"/>
      <c r="D152" s="283"/>
      <c r="E152" s="289"/>
      <c r="F152" s="290"/>
      <c r="G152" s="290"/>
      <c r="H152" s="307"/>
      <c r="I152" s="290"/>
      <c r="J152" s="307"/>
      <c r="K152" s="290"/>
      <c r="L152" s="307"/>
    </row>
    <row r="153" spans="1:12">
      <c r="A153" s="282"/>
      <c r="B153" s="287"/>
      <c r="C153" s="301"/>
      <c r="D153" s="283"/>
      <c r="E153" s="289"/>
      <c r="F153" s="290"/>
      <c r="G153" s="290"/>
      <c r="H153" s="291"/>
      <c r="I153" s="290"/>
      <c r="J153" s="291"/>
      <c r="K153" s="290"/>
      <c r="L153" s="291"/>
    </row>
    <row r="154" spans="1:12">
      <c r="A154" s="282"/>
      <c r="B154" s="287"/>
      <c r="C154" s="301"/>
      <c r="D154" s="283"/>
      <c r="E154" s="289"/>
      <c r="F154" s="290"/>
      <c r="G154" s="290"/>
      <c r="H154" s="291"/>
      <c r="I154" s="290"/>
      <c r="J154" s="291"/>
      <c r="K154" s="290"/>
      <c r="L154" s="291"/>
    </row>
    <row r="155" spans="1:12">
      <c r="A155" s="282"/>
      <c r="B155" s="287"/>
      <c r="C155" s="301"/>
      <c r="D155" s="283"/>
      <c r="E155" s="289"/>
      <c r="F155" s="290"/>
      <c r="G155" s="290"/>
      <c r="H155" s="291"/>
      <c r="I155" s="290"/>
      <c r="J155" s="291"/>
      <c r="K155" s="290"/>
      <c r="L155" s="291"/>
    </row>
    <row r="156" spans="1:12">
      <c r="A156" s="282"/>
      <c r="B156" s="287"/>
      <c r="C156" s="301"/>
      <c r="D156" s="283"/>
      <c r="E156" s="289"/>
      <c r="F156" s="290"/>
      <c r="G156" s="290"/>
      <c r="H156" s="291"/>
      <c r="I156" s="290"/>
      <c r="J156" s="291"/>
      <c r="K156" s="290"/>
      <c r="L156" s="291"/>
    </row>
    <row r="157" spans="1:12">
      <c r="A157" s="282"/>
      <c r="B157" s="287"/>
      <c r="C157" s="301"/>
      <c r="D157" s="283"/>
      <c r="E157" s="289"/>
      <c r="F157" s="290"/>
      <c r="G157" s="290"/>
      <c r="H157" s="291"/>
      <c r="I157" s="290"/>
      <c r="J157" s="291"/>
      <c r="K157" s="290"/>
      <c r="L157" s="291"/>
    </row>
    <row r="158" spans="1:12">
      <c r="A158" s="282"/>
      <c r="B158" s="287"/>
      <c r="C158" s="301"/>
      <c r="D158" s="283"/>
      <c r="E158" s="289"/>
      <c r="F158" s="290"/>
      <c r="G158" s="290"/>
      <c r="H158" s="291"/>
      <c r="I158" s="290"/>
      <c r="J158" s="291"/>
      <c r="K158" s="290"/>
      <c r="L158" s="291"/>
    </row>
    <row r="159" spans="1:12">
      <c r="A159" s="282"/>
      <c r="B159" s="287"/>
      <c r="C159" s="301"/>
      <c r="D159" s="283"/>
      <c r="E159" s="289"/>
      <c r="F159" s="290"/>
      <c r="G159" s="290"/>
      <c r="H159" s="291"/>
      <c r="I159" s="290"/>
      <c r="J159" s="291"/>
      <c r="K159" s="290"/>
      <c r="L159" s="291"/>
    </row>
    <row r="160" spans="1:12">
      <c r="A160" s="282"/>
      <c r="B160" s="287"/>
      <c r="C160" s="308"/>
      <c r="D160" s="283"/>
      <c r="E160" s="289"/>
      <c r="F160" s="290"/>
      <c r="G160" s="290"/>
      <c r="H160" s="307"/>
      <c r="I160" s="290"/>
      <c r="J160" s="307"/>
      <c r="K160" s="290"/>
      <c r="L160" s="307"/>
    </row>
    <row r="161" spans="1:12">
      <c r="A161" s="282"/>
      <c r="B161" s="287"/>
      <c r="C161" s="301"/>
      <c r="D161" s="283"/>
      <c r="E161" s="289"/>
      <c r="F161" s="290"/>
      <c r="G161" s="290"/>
      <c r="H161" s="291"/>
      <c r="I161" s="290"/>
      <c r="J161" s="291"/>
      <c r="K161" s="290"/>
      <c r="L161" s="291"/>
    </row>
    <row r="162" spans="1:12">
      <c r="A162" s="282"/>
      <c r="B162" s="287"/>
      <c r="C162" s="301"/>
      <c r="D162" s="283"/>
      <c r="E162" s="289"/>
      <c r="F162" s="290"/>
      <c r="G162" s="290"/>
      <c r="H162" s="291"/>
      <c r="I162" s="290"/>
      <c r="J162" s="291"/>
      <c r="K162" s="290"/>
      <c r="L162" s="291"/>
    </row>
    <row r="163" spans="1:12">
      <c r="A163" s="282"/>
      <c r="B163" s="287"/>
      <c r="C163" s="300"/>
      <c r="D163" s="283"/>
      <c r="E163" s="289"/>
      <c r="F163" s="290"/>
      <c r="G163" s="290"/>
      <c r="H163" s="291"/>
      <c r="I163" s="290"/>
      <c r="J163" s="291"/>
      <c r="K163" s="290"/>
      <c r="L163" s="291"/>
    </row>
    <row r="164" spans="1:12">
      <c r="A164" s="282"/>
      <c r="B164" s="287"/>
      <c r="C164" s="308"/>
      <c r="D164" s="283"/>
      <c r="E164" s="289"/>
      <c r="F164" s="290"/>
      <c r="G164" s="290"/>
      <c r="H164" s="307"/>
      <c r="I164" s="290"/>
      <c r="J164" s="307"/>
      <c r="K164" s="290"/>
      <c r="L164" s="307"/>
    </row>
    <row r="165" spans="1:12">
      <c r="A165" s="282"/>
      <c r="B165" s="287"/>
      <c r="C165" s="301"/>
      <c r="D165" s="283"/>
      <c r="E165" s="289"/>
      <c r="F165" s="290"/>
      <c r="G165" s="290"/>
      <c r="H165" s="291"/>
      <c r="I165" s="290"/>
      <c r="J165" s="291"/>
      <c r="K165" s="290"/>
      <c r="L165" s="291"/>
    </row>
    <row r="166" spans="1:12">
      <c r="A166" s="282"/>
      <c r="B166" s="287"/>
      <c r="C166" s="301"/>
      <c r="D166" s="283"/>
      <c r="E166" s="289"/>
      <c r="F166" s="290"/>
      <c r="G166" s="290"/>
      <c r="H166" s="291"/>
      <c r="I166" s="290"/>
      <c r="J166" s="291"/>
      <c r="K166" s="290"/>
      <c r="L166" s="291"/>
    </row>
    <row r="167" spans="1:12">
      <c r="A167" s="282"/>
      <c r="B167" s="287"/>
      <c r="C167" s="301"/>
      <c r="D167" s="283"/>
      <c r="E167" s="289"/>
      <c r="F167" s="290"/>
      <c r="G167" s="290"/>
      <c r="H167" s="291"/>
      <c r="I167" s="290"/>
      <c r="J167" s="291"/>
      <c r="K167" s="290"/>
      <c r="L167" s="291"/>
    </row>
    <row r="168" spans="1:12">
      <c r="A168" s="282"/>
      <c r="B168" s="287"/>
      <c r="C168" s="301"/>
      <c r="D168" s="283"/>
      <c r="E168" s="289"/>
      <c r="F168" s="290"/>
      <c r="G168" s="290"/>
      <c r="H168" s="291"/>
      <c r="I168" s="290"/>
      <c r="J168" s="291"/>
      <c r="K168" s="290"/>
      <c r="L168" s="291"/>
    </row>
    <row r="169" spans="1:12">
      <c r="A169" s="282"/>
      <c r="B169" s="287"/>
      <c r="C169" s="301"/>
      <c r="D169" s="283"/>
      <c r="E169" s="289"/>
      <c r="F169" s="290"/>
      <c r="G169" s="290"/>
      <c r="H169" s="291"/>
      <c r="I169" s="290"/>
      <c r="J169" s="291"/>
      <c r="K169" s="290"/>
      <c r="L169" s="291"/>
    </row>
    <row r="170" spans="1:12">
      <c r="A170" s="282"/>
      <c r="B170" s="287"/>
      <c r="C170" s="301"/>
      <c r="D170" s="283"/>
      <c r="E170" s="289"/>
      <c r="F170" s="290"/>
      <c r="G170" s="290"/>
      <c r="H170" s="291"/>
      <c r="I170" s="290"/>
      <c r="J170" s="291"/>
      <c r="K170" s="290"/>
      <c r="L170" s="291"/>
    </row>
    <row r="171" spans="1:12">
      <c r="A171" s="282"/>
      <c r="B171" s="287"/>
      <c r="C171" s="308"/>
      <c r="D171" s="283"/>
      <c r="E171" s="289"/>
      <c r="F171" s="290"/>
      <c r="G171" s="290"/>
      <c r="H171" s="307"/>
      <c r="I171" s="290"/>
      <c r="J171" s="307"/>
      <c r="K171" s="290"/>
      <c r="L171" s="307"/>
    </row>
    <row r="172" spans="1:12">
      <c r="A172" s="282"/>
      <c r="B172" s="287"/>
      <c r="C172" s="301"/>
      <c r="D172" s="283"/>
      <c r="E172" s="289"/>
      <c r="F172" s="290"/>
      <c r="G172" s="290"/>
      <c r="H172" s="291"/>
      <c r="I172" s="290"/>
      <c r="J172" s="291"/>
      <c r="K172" s="290"/>
      <c r="L172" s="291"/>
    </row>
    <row r="173" spans="1:12">
      <c r="A173" s="282"/>
      <c r="B173" s="287"/>
      <c r="C173" s="301"/>
      <c r="D173" s="283"/>
      <c r="E173" s="289"/>
      <c r="F173" s="290"/>
      <c r="G173" s="290"/>
      <c r="H173" s="291"/>
      <c r="I173" s="290"/>
      <c r="J173" s="291"/>
      <c r="K173" s="290"/>
      <c r="L173" s="291"/>
    </row>
    <row r="174" spans="1:12">
      <c r="A174" s="282"/>
      <c r="B174" s="287"/>
      <c r="C174" s="301"/>
      <c r="D174" s="283"/>
      <c r="E174" s="289"/>
      <c r="F174" s="290"/>
      <c r="G174" s="290"/>
      <c r="H174" s="291"/>
      <c r="I174" s="290"/>
      <c r="J174" s="291"/>
      <c r="K174" s="290"/>
      <c r="L174" s="291"/>
    </row>
    <row r="175" spans="1:12">
      <c r="A175" s="282"/>
      <c r="B175" s="287"/>
      <c r="C175" s="301"/>
      <c r="D175" s="283"/>
      <c r="E175" s="289"/>
      <c r="F175" s="290"/>
      <c r="G175" s="290"/>
      <c r="H175" s="291"/>
      <c r="I175" s="290"/>
      <c r="J175" s="291"/>
      <c r="K175" s="290"/>
      <c r="L175" s="291"/>
    </row>
    <row r="176" spans="1:12">
      <c r="A176" s="282"/>
      <c r="B176" s="287"/>
      <c r="C176" s="308"/>
      <c r="D176" s="283"/>
      <c r="E176" s="289"/>
      <c r="F176" s="290"/>
      <c r="G176" s="290"/>
      <c r="H176" s="307"/>
      <c r="I176" s="290"/>
      <c r="J176" s="307"/>
      <c r="K176" s="290"/>
      <c r="L176" s="307"/>
    </row>
    <row r="177" spans="1:12">
      <c r="A177" s="282"/>
      <c r="B177" s="283"/>
      <c r="C177" s="288"/>
      <c r="D177" s="283"/>
      <c r="E177" s="290"/>
      <c r="F177" s="290"/>
      <c r="G177" s="290"/>
      <c r="H177" s="291"/>
      <c r="I177" s="290"/>
      <c r="J177" s="291"/>
      <c r="K177" s="290"/>
      <c r="L177" s="291"/>
    </row>
    <row r="178" spans="1:12">
      <c r="A178" s="282"/>
      <c r="B178" s="283"/>
      <c r="C178" s="300"/>
      <c r="D178" s="283"/>
      <c r="E178" s="310"/>
      <c r="F178" s="290"/>
      <c r="G178" s="290"/>
      <c r="H178" s="291"/>
      <c r="I178" s="290"/>
      <c r="J178" s="291"/>
      <c r="K178" s="290"/>
      <c r="L178" s="291"/>
    </row>
    <row r="179" spans="1:12">
      <c r="A179" s="298"/>
      <c r="B179" s="311"/>
      <c r="C179" s="312"/>
      <c r="D179" s="306"/>
      <c r="E179" s="313"/>
      <c r="F179" s="314"/>
      <c r="G179" s="314"/>
      <c r="H179" s="314"/>
      <c r="I179" s="314"/>
      <c r="J179" s="314"/>
      <c r="K179" s="314"/>
      <c r="L179" s="314"/>
    </row>
    <row r="180" spans="1:12">
      <c r="A180" s="298"/>
      <c r="B180" s="315"/>
      <c r="C180" s="312"/>
      <c r="D180" s="306"/>
      <c r="E180" s="313"/>
      <c r="F180" s="314"/>
      <c r="G180" s="314"/>
      <c r="H180" s="314"/>
      <c r="I180" s="314"/>
      <c r="J180" s="314"/>
      <c r="K180" s="314"/>
      <c r="L180" s="314"/>
    </row>
    <row r="181" spans="1:12">
      <c r="A181" s="316"/>
      <c r="B181" s="316"/>
      <c r="C181" s="317"/>
      <c r="D181" s="316"/>
      <c r="E181" s="316"/>
      <c r="F181" s="316"/>
      <c r="G181" s="316"/>
      <c r="H181" s="318"/>
      <c r="I181" s="316"/>
      <c r="J181" s="318"/>
      <c r="K181" s="316"/>
      <c r="L181" s="318"/>
    </row>
    <row r="182" spans="1:12">
      <c r="A182" s="316"/>
      <c r="B182" s="316"/>
      <c r="C182" s="317"/>
      <c r="D182" s="319"/>
      <c r="E182" s="316"/>
      <c r="F182" s="316"/>
      <c r="G182" s="316"/>
      <c r="H182" s="320"/>
      <c r="I182" s="316"/>
      <c r="J182" s="320"/>
      <c r="K182" s="316"/>
      <c r="L182" s="320"/>
    </row>
    <row r="183" spans="1:12">
      <c r="A183" s="316"/>
      <c r="B183" s="316"/>
      <c r="C183" s="317"/>
      <c r="D183" s="319"/>
      <c r="E183" s="316"/>
      <c r="F183" s="316"/>
      <c r="G183" s="316"/>
      <c r="H183" s="320"/>
      <c r="I183" s="316"/>
      <c r="J183" s="320"/>
      <c r="K183" s="316"/>
      <c r="L183" s="320"/>
    </row>
    <row r="184" spans="1:12">
      <c r="A184" s="316"/>
      <c r="B184" s="316"/>
      <c r="C184" s="317"/>
      <c r="D184" s="319"/>
      <c r="E184" s="316"/>
      <c r="F184" s="316"/>
      <c r="G184" s="316"/>
      <c r="H184" s="320"/>
      <c r="I184" s="316"/>
      <c r="J184" s="320"/>
      <c r="K184" s="316"/>
      <c r="L184" s="320"/>
    </row>
    <row r="185" spans="1:12">
      <c r="A185" s="316"/>
      <c r="B185" s="316"/>
      <c r="C185" s="317"/>
      <c r="D185" s="316"/>
      <c r="E185" s="316"/>
      <c r="F185" s="316"/>
      <c r="G185" s="316"/>
      <c r="H185" s="320"/>
      <c r="I185" s="316"/>
      <c r="J185" s="320"/>
      <c r="K185" s="316"/>
      <c r="L185" s="320"/>
    </row>
    <row r="186" spans="1:12">
      <c r="A186" s="531"/>
      <c r="B186" s="531"/>
      <c r="C186" s="531"/>
      <c r="D186" s="531"/>
      <c r="E186" s="531"/>
      <c r="F186" s="531"/>
      <c r="G186" s="531"/>
      <c r="H186" s="531"/>
      <c r="I186" s="202"/>
      <c r="J186" s="202"/>
      <c r="K186" s="202"/>
      <c r="L186" s="202"/>
    </row>
    <row r="187" spans="1:12">
      <c r="A187" s="282"/>
      <c r="B187" s="287"/>
      <c r="C187" s="301"/>
      <c r="D187" s="283"/>
      <c r="E187" s="289"/>
      <c r="F187" s="289"/>
      <c r="G187" s="290"/>
      <c r="H187" s="291"/>
      <c r="I187" s="290"/>
      <c r="J187" s="291"/>
      <c r="K187" s="290"/>
      <c r="L187" s="291"/>
    </row>
    <row r="188" spans="1:12">
      <c r="A188" s="282"/>
      <c r="B188" s="287"/>
      <c r="C188" s="301"/>
      <c r="D188" s="283"/>
      <c r="E188" s="289"/>
      <c r="F188" s="289"/>
      <c r="G188" s="290"/>
      <c r="H188" s="291"/>
      <c r="I188" s="290"/>
      <c r="J188" s="291"/>
      <c r="K188" s="290"/>
      <c r="L188" s="291"/>
    </row>
    <row r="190" spans="1:12">
      <c r="A190" s="520"/>
      <c r="B190" s="520"/>
      <c r="C190" s="520"/>
      <c r="D190" s="520"/>
      <c r="E190" s="520"/>
      <c r="F190" s="520"/>
      <c r="G190" s="520"/>
      <c r="H190" s="520"/>
      <c r="I190" s="202"/>
      <c r="J190" s="202"/>
      <c r="K190" s="202"/>
      <c r="L190" s="202"/>
    </row>
    <row r="192" spans="1:12" ht="15">
      <c r="A192" s="518"/>
      <c r="B192" s="519"/>
      <c r="C192" s="519"/>
      <c r="D192" s="519"/>
      <c r="E192" s="519"/>
      <c r="F192" s="519"/>
      <c r="G192" s="519"/>
      <c r="H192" s="519"/>
      <c r="I192" s="202"/>
      <c r="J192" s="202"/>
      <c r="K192" s="202"/>
      <c r="L192" s="202"/>
    </row>
    <row r="193" spans="1:12">
      <c r="A193" s="321"/>
      <c r="B193" s="321"/>
      <c r="C193" s="293"/>
      <c r="D193" s="322"/>
      <c r="E193" s="292"/>
      <c r="F193" s="293"/>
    </row>
    <row r="194" spans="1:12">
      <c r="A194" s="321"/>
      <c r="B194" s="321"/>
      <c r="C194" s="520"/>
      <c r="D194" s="520"/>
      <c r="E194" s="520"/>
      <c r="F194" s="520"/>
      <c r="G194" s="520"/>
      <c r="H194" s="520"/>
      <c r="I194" s="202"/>
      <c r="J194" s="202"/>
      <c r="K194" s="202"/>
      <c r="L194" s="202"/>
    </row>
    <row r="195" spans="1:12">
      <c r="A195" s="321"/>
      <c r="B195" s="321"/>
      <c r="C195" s="293"/>
      <c r="D195" s="322"/>
      <c r="E195" s="292"/>
      <c r="F195" s="293"/>
    </row>
    <row r="199" spans="1:12">
      <c r="A199" s="202"/>
      <c r="B199" s="202"/>
      <c r="C199" s="202"/>
      <c r="D199" s="202"/>
      <c r="E199" s="202"/>
      <c r="F199" s="202"/>
      <c r="G199" s="202"/>
      <c r="H199" s="202"/>
      <c r="I199" s="202"/>
      <c r="J199" s="202"/>
      <c r="K199" s="202"/>
      <c r="L199" s="202"/>
    </row>
    <row r="200" spans="1:12">
      <c r="A200" s="202"/>
      <c r="B200" s="202"/>
      <c r="C200" s="202"/>
      <c r="D200" s="202"/>
      <c r="E200" s="202"/>
      <c r="F200" s="202"/>
      <c r="G200" s="202"/>
      <c r="H200" s="202"/>
      <c r="I200" s="202"/>
      <c r="J200" s="202"/>
      <c r="K200" s="202"/>
      <c r="L200" s="202"/>
    </row>
    <row r="201" spans="1:12">
      <c r="A201" s="202"/>
      <c r="B201" s="202"/>
      <c r="C201" s="202"/>
      <c r="D201" s="202"/>
      <c r="E201" s="202"/>
      <c r="F201" s="202"/>
      <c r="G201" s="202"/>
      <c r="H201" s="202"/>
      <c r="I201" s="202"/>
      <c r="J201" s="202"/>
      <c r="K201" s="202"/>
      <c r="L201" s="202"/>
    </row>
    <row r="202" spans="1:12">
      <c r="A202" s="202"/>
      <c r="B202" s="202"/>
      <c r="C202" s="202"/>
      <c r="D202" s="202"/>
      <c r="E202" s="202"/>
      <c r="F202" s="202"/>
      <c r="G202" s="202"/>
      <c r="H202" s="202"/>
      <c r="I202" s="202"/>
      <c r="J202" s="202"/>
      <c r="K202" s="202"/>
      <c r="L202" s="202"/>
    </row>
    <row r="203" spans="1:12">
      <c r="A203" s="202"/>
      <c r="B203" s="202"/>
      <c r="C203" s="202"/>
      <c r="D203" s="202"/>
      <c r="E203" s="202"/>
      <c r="F203" s="202"/>
      <c r="G203" s="202"/>
      <c r="H203" s="202"/>
      <c r="I203" s="202"/>
      <c r="J203" s="202"/>
      <c r="K203" s="202"/>
      <c r="L203" s="202"/>
    </row>
    <row r="204" spans="1:12">
      <c r="A204" s="202"/>
      <c r="B204" s="202"/>
      <c r="C204" s="202"/>
      <c r="D204" s="202"/>
      <c r="E204" s="202"/>
      <c r="F204" s="202"/>
      <c r="G204" s="202"/>
      <c r="H204" s="202"/>
      <c r="I204" s="202"/>
      <c r="J204" s="202"/>
      <c r="K204" s="202"/>
      <c r="L204" s="202"/>
    </row>
    <row r="205" spans="1:12">
      <c r="A205" s="202"/>
      <c r="B205" s="202"/>
      <c r="C205" s="202"/>
      <c r="D205" s="202"/>
      <c r="E205" s="202"/>
      <c r="F205" s="202"/>
      <c r="G205" s="202"/>
      <c r="H205" s="202"/>
      <c r="I205" s="202"/>
      <c r="J205" s="202"/>
      <c r="K205" s="202"/>
      <c r="L205" s="202"/>
    </row>
    <row r="206" spans="1:12">
      <c r="A206" s="202"/>
      <c r="B206" s="202"/>
      <c r="C206" s="202"/>
      <c r="D206" s="202"/>
      <c r="E206" s="202"/>
      <c r="F206" s="202"/>
      <c r="G206" s="202"/>
      <c r="H206" s="202"/>
      <c r="I206" s="202"/>
      <c r="J206" s="202"/>
      <c r="K206" s="202"/>
      <c r="L206" s="202"/>
    </row>
    <row r="207" spans="1:12">
      <c r="A207" s="202"/>
      <c r="B207" s="202"/>
      <c r="C207" s="202"/>
      <c r="D207" s="202"/>
      <c r="E207" s="202"/>
      <c r="F207" s="202"/>
      <c r="G207" s="202"/>
      <c r="H207" s="202"/>
      <c r="I207" s="202"/>
      <c r="J207" s="202"/>
      <c r="K207" s="202"/>
      <c r="L207" s="202"/>
    </row>
    <row r="208" spans="1:12">
      <c r="A208" s="202"/>
      <c r="B208" s="202"/>
      <c r="C208" s="202"/>
      <c r="D208" s="202"/>
      <c r="E208" s="202"/>
      <c r="F208" s="202"/>
      <c r="G208" s="202"/>
      <c r="H208" s="202"/>
      <c r="I208" s="202"/>
      <c r="J208" s="202"/>
      <c r="K208" s="202"/>
      <c r="L208" s="202"/>
    </row>
    <row r="209" s="202" customFormat="1"/>
    <row r="210" s="202" customFormat="1"/>
    <row r="211" s="202" customFormat="1"/>
    <row r="212" s="202" customFormat="1"/>
    <row r="213" s="202" customFormat="1"/>
    <row r="214" s="202" customFormat="1"/>
    <row r="215" s="202" customFormat="1"/>
    <row r="216" s="202" customFormat="1"/>
    <row r="217" s="202" customFormat="1"/>
    <row r="218" s="202" customFormat="1"/>
    <row r="219" s="202" customFormat="1"/>
    <row r="220" s="202" customFormat="1"/>
    <row r="221" s="202" customFormat="1"/>
    <row r="222" s="202" customFormat="1"/>
    <row r="223" s="202" customFormat="1"/>
    <row r="224" s="202" customFormat="1"/>
    <row r="225" s="202" customFormat="1"/>
    <row r="226" s="202" customFormat="1"/>
    <row r="227" s="202" customFormat="1"/>
    <row r="228" s="202" customFormat="1"/>
    <row r="229" s="202" customFormat="1"/>
    <row r="230" s="202" customFormat="1"/>
    <row r="231" s="202" customFormat="1"/>
    <row r="232" s="202" customFormat="1"/>
    <row r="233" s="202" customFormat="1"/>
    <row r="234" s="202" customFormat="1"/>
    <row r="235" s="202" customFormat="1"/>
    <row r="236" s="202" customFormat="1"/>
    <row r="237" s="202" customFormat="1"/>
    <row r="238" s="202" customFormat="1"/>
    <row r="239" s="202" customFormat="1"/>
    <row r="240" s="202" customFormat="1"/>
    <row r="241" s="202" customFormat="1"/>
    <row r="242" s="202" customFormat="1"/>
    <row r="243" s="202" customFormat="1"/>
    <row r="244" s="202" customFormat="1"/>
    <row r="245" s="202" customFormat="1"/>
    <row r="246" s="202" customFormat="1"/>
    <row r="250" s="202" customFormat="1"/>
    <row r="251" s="202" customFormat="1"/>
    <row r="252" s="202" customFormat="1"/>
    <row r="253" s="202" customFormat="1"/>
  </sheetData>
  <mergeCells count="28">
    <mergeCell ref="A28:A32"/>
    <mergeCell ref="B1:C1"/>
    <mergeCell ref="I129:O129"/>
    <mergeCell ref="A190:H190"/>
    <mergeCell ref="A186:H186"/>
    <mergeCell ref="A23:A27"/>
    <mergeCell ref="A33:A36"/>
    <mergeCell ref="A37:A41"/>
    <mergeCell ref="A42:A50"/>
    <mergeCell ref="E67:H67"/>
    <mergeCell ref="C64:L64"/>
    <mergeCell ref="C63:H63"/>
    <mergeCell ref="A192:H192"/>
    <mergeCell ref="C194:H194"/>
    <mergeCell ref="A2:M2"/>
    <mergeCell ref="A3:M3"/>
    <mergeCell ref="A4:H4"/>
    <mergeCell ref="A5:A6"/>
    <mergeCell ref="B5:B6"/>
    <mergeCell ref="C5:C6"/>
    <mergeCell ref="D5:D6"/>
    <mergeCell ref="E5:F5"/>
    <mergeCell ref="G5:H5"/>
    <mergeCell ref="I5:J5"/>
    <mergeCell ref="K5:L5"/>
    <mergeCell ref="M5:M6"/>
    <mergeCell ref="A9:A13"/>
    <mergeCell ref="A14:A22"/>
  </mergeCells>
  <pageMargins left="0.25" right="0" top="0.35433070866141703" bottom="0.15748031496063" header="0" footer="0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3"/>
  <sheetViews>
    <sheetView view="pageBreakPreview" topLeftCell="A34" zoomScale="90" zoomScaleNormal="100" zoomScaleSheetLayoutView="90" workbookViewId="0">
      <selection activeCell="I15" sqref="I15:I16"/>
    </sheetView>
  </sheetViews>
  <sheetFormatPr defaultColWidth="9.140625" defaultRowHeight="14.25"/>
  <cols>
    <col min="1" max="1" width="4.5703125" style="293" customWidth="1"/>
    <col min="2" max="2" width="13.85546875" style="322" customWidth="1"/>
    <col min="3" max="3" width="44.140625" style="292" customWidth="1"/>
    <col min="4" max="4" width="8.5703125" style="293" customWidth="1"/>
    <col min="5" max="5" width="8.85546875" style="294" customWidth="1"/>
    <col min="6" max="6" width="10.140625" style="294" customWidth="1"/>
    <col min="7" max="7" width="11" style="294" customWidth="1"/>
    <col min="8" max="8" width="11.140625" style="294" customWidth="1"/>
    <col min="9" max="9" width="9.42578125" style="294" customWidth="1"/>
    <col min="10" max="10" width="10.7109375" style="294" customWidth="1"/>
    <col min="11" max="11" width="8.5703125" style="294" customWidth="1"/>
    <col min="12" max="12" width="10.7109375" style="294" customWidth="1"/>
    <col min="13" max="13" width="14.140625" style="202" customWidth="1"/>
    <col min="14" max="16384" width="9.140625" style="202"/>
  </cols>
  <sheetData>
    <row r="1" spans="1:13" ht="15">
      <c r="A1" s="212"/>
      <c r="B1" s="488" t="s">
        <v>176</v>
      </c>
      <c r="C1" s="488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ht="15">
      <c r="A2" s="521" t="s">
        <v>209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</row>
    <row r="3" spans="1:13" ht="15">
      <c r="A3" s="521" t="s">
        <v>133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</row>
    <row r="4" spans="1:13" ht="15">
      <c r="A4" s="522"/>
      <c r="B4" s="522"/>
      <c r="C4" s="522"/>
      <c r="D4" s="522"/>
      <c r="E4" s="522"/>
      <c r="F4" s="522"/>
      <c r="G4" s="522"/>
      <c r="H4" s="522"/>
      <c r="I4" s="202"/>
      <c r="J4" s="202"/>
      <c r="K4" s="202"/>
      <c r="L4" s="202"/>
    </row>
    <row r="5" spans="1:13" s="213" customFormat="1" ht="15.75">
      <c r="A5" s="535" t="s">
        <v>2</v>
      </c>
      <c r="B5" s="536" t="s">
        <v>3</v>
      </c>
      <c r="C5" s="536" t="s">
        <v>4</v>
      </c>
      <c r="D5" s="536" t="s">
        <v>5</v>
      </c>
      <c r="E5" s="537" t="s">
        <v>6</v>
      </c>
      <c r="F5" s="537"/>
      <c r="G5" s="538" t="s">
        <v>7</v>
      </c>
      <c r="H5" s="538"/>
      <c r="I5" s="538" t="s">
        <v>8</v>
      </c>
      <c r="J5" s="538"/>
      <c r="K5" s="538" t="s">
        <v>9</v>
      </c>
      <c r="L5" s="538"/>
      <c r="M5" s="538" t="s">
        <v>10</v>
      </c>
    </row>
    <row r="6" spans="1:13" s="213" customFormat="1" ht="31.5">
      <c r="A6" s="535"/>
      <c r="B6" s="536"/>
      <c r="C6" s="536"/>
      <c r="D6" s="536"/>
      <c r="E6" s="323" t="s">
        <v>11</v>
      </c>
      <c r="F6" s="323" t="s">
        <v>12</v>
      </c>
      <c r="G6" s="324" t="s">
        <v>13</v>
      </c>
      <c r="H6" s="324" t="s">
        <v>10</v>
      </c>
      <c r="I6" s="324" t="s">
        <v>13</v>
      </c>
      <c r="J6" s="324" t="s">
        <v>10</v>
      </c>
      <c r="K6" s="324" t="s">
        <v>13</v>
      </c>
      <c r="L6" s="324" t="s">
        <v>10</v>
      </c>
      <c r="M6" s="538"/>
    </row>
    <row r="7" spans="1:13" ht="15.75">
      <c r="A7" s="325">
        <v>1</v>
      </c>
      <c r="B7" s="325">
        <v>2</v>
      </c>
      <c r="C7" s="325">
        <v>3</v>
      </c>
      <c r="D7" s="325">
        <v>4</v>
      </c>
      <c r="E7" s="325">
        <v>5</v>
      </c>
      <c r="F7" s="326">
        <v>6</v>
      </c>
      <c r="G7" s="326">
        <v>7</v>
      </c>
      <c r="H7" s="326">
        <v>8</v>
      </c>
      <c r="I7" s="327">
        <v>9</v>
      </c>
      <c r="J7" s="327">
        <v>10</v>
      </c>
      <c r="K7" s="327">
        <v>11</v>
      </c>
      <c r="L7" s="327">
        <v>12</v>
      </c>
      <c r="M7" s="327">
        <v>13</v>
      </c>
    </row>
    <row r="8" spans="1:13" s="221" customFormat="1" ht="30">
      <c r="A8" s="328"/>
      <c r="B8" s="63" t="s">
        <v>81</v>
      </c>
      <c r="C8" s="64" t="s">
        <v>211</v>
      </c>
      <c r="D8" s="66" t="s">
        <v>46</v>
      </c>
      <c r="E8" s="66"/>
      <c r="F8" s="66">
        <v>1</v>
      </c>
      <c r="G8" s="328"/>
      <c r="H8" s="328"/>
      <c r="I8" s="328"/>
      <c r="J8" s="328"/>
      <c r="K8" s="328"/>
      <c r="L8" s="328" t="s">
        <v>14</v>
      </c>
      <c r="M8" s="328"/>
    </row>
    <row r="9" spans="1:13" s="221" customFormat="1" ht="15">
      <c r="A9" s="328"/>
      <c r="B9" s="329"/>
      <c r="C9" s="330" t="s">
        <v>19</v>
      </c>
      <c r="D9" s="328" t="s">
        <v>20</v>
      </c>
      <c r="E9" s="328">
        <v>27</v>
      </c>
      <c r="F9" s="328">
        <f>E9*F8</f>
        <v>27</v>
      </c>
      <c r="G9" s="328"/>
      <c r="H9" s="328"/>
      <c r="I9" s="328">
        <v>7.2</v>
      </c>
      <c r="J9" s="67">
        <f>I9*F9</f>
        <v>194.4</v>
      </c>
      <c r="K9" s="328"/>
      <c r="L9" s="328"/>
      <c r="M9" s="67">
        <f>J9</f>
        <v>194.4</v>
      </c>
    </row>
    <row r="10" spans="1:13" s="221" customFormat="1" ht="15">
      <c r="A10" s="328"/>
      <c r="B10" s="329"/>
      <c r="C10" s="330" t="s">
        <v>21</v>
      </c>
      <c r="D10" s="328" t="s">
        <v>22</v>
      </c>
      <c r="E10" s="328">
        <v>6.25</v>
      </c>
      <c r="F10" s="328">
        <f>E10*F8</f>
        <v>6.25</v>
      </c>
      <c r="G10" s="328" t="s">
        <v>14</v>
      </c>
      <c r="H10" s="328"/>
      <c r="I10" s="328"/>
      <c r="J10" s="328"/>
      <c r="K10" s="328">
        <v>4</v>
      </c>
      <c r="L10" s="67">
        <f>K10*F10</f>
        <v>25</v>
      </c>
      <c r="M10" s="67">
        <f>L10</f>
        <v>25</v>
      </c>
    </row>
    <row r="11" spans="1:13" s="221" customFormat="1" ht="30">
      <c r="A11" s="328"/>
      <c r="B11" s="331" t="s">
        <v>236</v>
      </c>
      <c r="C11" s="332" t="s">
        <v>212</v>
      </c>
      <c r="D11" s="65" t="s">
        <v>46</v>
      </c>
      <c r="E11" s="65"/>
      <c r="F11" s="333">
        <v>1</v>
      </c>
      <c r="G11" s="67">
        <v>576.29999999999995</v>
      </c>
      <c r="H11" s="67">
        <f>G11*F11</f>
        <v>576.29999999999995</v>
      </c>
      <c r="I11" s="328"/>
      <c r="J11" s="328"/>
      <c r="K11" s="328"/>
      <c r="L11" s="328"/>
      <c r="M11" s="67">
        <f>H11</f>
        <v>576.29999999999995</v>
      </c>
    </row>
    <row r="12" spans="1:13" s="221" customFormat="1" ht="15">
      <c r="A12" s="328"/>
      <c r="B12" s="329"/>
      <c r="C12" s="330" t="s">
        <v>29</v>
      </c>
      <c r="D12" s="328" t="s">
        <v>22</v>
      </c>
      <c r="E12" s="328">
        <v>1.55</v>
      </c>
      <c r="F12" s="328">
        <f>E12*F8</f>
        <v>1.55</v>
      </c>
      <c r="G12" s="328">
        <v>4</v>
      </c>
      <c r="H12" s="328">
        <f>G12*F12</f>
        <v>6.2</v>
      </c>
      <c r="I12" s="328"/>
      <c r="J12" s="328"/>
      <c r="K12" s="328"/>
      <c r="L12" s="328"/>
      <c r="M12" s="328">
        <f>H12</f>
        <v>6.2</v>
      </c>
    </row>
    <row r="13" spans="1:13" s="221" customFormat="1" ht="15">
      <c r="A13" s="328"/>
      <c r="B13" s="334" t="s">
        <v>213</v>
      </c>
      <c r="C13" s="64" t="s">
        <v>214</v>
      </c>
      <c r="D13" s="66" t="s">
        <v>46</v>
      </c>
      <c r="E13" s="66"/>
      <c r="F13" s="66">
        <v>1</v>
      </c>
      <c r="G13" s="328"/>
      <c r="H13" s="328"/>
      <c r="I13" s="328"/>
      <c r="J13" s="328"/>
      <c r="K13" s="328"/>
      <c r="L13" s="328" t="s">
        <v>14</v>
      </c>
      <c r="M13" s="328"/>
    </row>
    <row r="14" spans="1:13" s="221" customFormat="1" ht="15">
      <c r="A14" s="328"/>
      <c r="B14" s="329"/>
      <c r="C14" s="330" t="s">
        <v>19</v>
      </c>
      <c r="D14" s="328" t="s">
        <v>20</v>
      </c>
      <c r="E14" s="328">
        <v>0.45</v>
      </c>
      <c r="F14" s="328">
        <f>E14*F13</f>
        <v>0.45</v>
      </c>
      <c r="G14" s="328"/>
      <c r="H14" s="328"/>
      <c r="I14" s="328">
        <v>7.2</v>
      </c>
      <c r="J14" s="67">
        <f>I14*F14</f>
        <v>3.24</v>
      </c>
      <c r="K14" s="328"/>
      <c r="L14" s="328"/>
      <c r="M14" s="67">
        <f>J14</f>
        <v>3.24</v>
      </c>
    </row>
    <row r="15" spans="1:13" s="221" customFormat="1" ht="30">
      <c r="A15" s="328"/>
      <c r="B15" s="331" t="s">
        <v>35</v>
      </c>
      <c r="C15" s="332" t="s">
        <v>215</v>
      </c>
      <c r="D15" s="65" t="s">
        <v>46</v>
      </c>
      <c r="E15" s="65"/>
      <c r="F15" s="333">
        <v>1</v>
      </c>
      <c r="G15" s="67">
        <v>200</v>
      </c>
      <c r="H15" s="67">
        <f>G15*F15</f>
        <v>200</v>
      </c>
      <c r="I15" s="328"/>
      <c r="J15" s="328"/>
      <c r="K15" s="328"/>
      <c r="L15" s="328"/>
      <c r="M15" s="67">
        <f>H15</f>
        <v>200</v>
      </c>
    </row>
    <row r="16" spans="1:13" s="221" customFormat="1" ht="15">
      <c r="A16" s="328"/>
      <c r="B16" s="334" t="s">
        <v>213</v>
      </c>
      <c r="C16" s="64" t="s">
        <v>216</v>
      </c>
      <c r="D16" s="66" t="s">
        <v>46</v>
      </c>
      <c r="E16" s="66"/>
      <c r="F16" s="66">
        <v>1</v>
      </c>
      <c r="G16" s="328"/>
      <c r="H16" s="328"/>
      <c r="I16" s="328"/>
      <c r="J16" s="328"/>
      <c r="K16" s="328"/>
      <c r="L16" s="328" t="s">
        <v>14</v>
      </c>
      <c r="M16" s="328"/>
    </row>
    <row r="17" spans="1:256" s="221" customFormat="1" ht="15">
      <c r="A17" s="328"/>
      <c r="B17" s="329"/>
      <c r="C17" s="330" t="s">
        <v>19</v>
      </c>
      <c r="D17" s="328" t="s">
        <v>20</v>
      </c>
      <c r="E17" s="328">
        <v>0.45</v>
      </c>
      <c r="F17" s="328">
        <f>E17*F16</f>
        <v>0.45</v>
      </c>
      <c r="G17" s="328"/>
      <c r="H17" s="328"/>
      <c r="I17" s="328">
        <v>7.2</v>
      </c>
      <c r="J17" s="67">
        <f>I17*F17</f>
        <v>3.24</v>
      </c>
      <c r="K17" s="328"/>
      <c r="L17" s="328"/>
      <c r="M17" s="67">
        <f>J17</f>
        <v>3.24</v>
      </c>
    </row>
    <row r="18" spans="1:256" s="221" customFormat="1" ht="30">
      <c r="A18" s="328"/>
      <c r="B18" s="331" t="s">
        <v>35</v>
      </c>
      <c r="C18" s="332" t="s">
        <v>217</v>
      </c>
      <c r="D18" s="65" t="s">
        <v>46</v>
      </c>
      <c r="E18" s="65"/>
      <c r="F18" s="333">
        <v>1</v>
      </c>
      <c r="G18" s="67">
        <v>350</v>
      </c>
      <c r="H18" s="67">
        <f>G18*F18</f>
        <v>350</v>
      </c>
      <c r="I18" s="328"/>
      <c r="J18" s="328"/>
      <c r="K18" s="328"/>
      <c r="L18" s="328"/>
      <c r="M18" s="67">
        <f>H18</f>
        <v>350</v>
      </c>
    </row>
    <row r="19" spans="1:256" s="221" customFormat="1" ht="30">
      <c r="A19" s="328"/>
      <c r="B19" s="63" t="s">
        <v>218</v>
      </c>
      <c r="C19" s="64" t="s">
        <v>219</v>
      </c>
      <c r="D19" s="66" t="s">
        <v>132</v>
      </c>
      <c r="E19" s="66"/>
      <c r="F19" s="335">
        <v>225</v>
      </c>
      <c r="G19" s="328"/>
      <c r="H19" s="328"/>
      <c r="I19" s="328"/>
      <c r="J19" s="328"/>
      <c r="K19" s="328"/>
      <c r="L19" s="328"/>
      <c r="M19" s="328"/>
    </row>
    <row r="20" spans="1:256" s="221" customFormat="1" ht="15">
      <c r="A20" s="328"/>
      <c r="B20" s="329"/>
      <c r="C20" s="330" t="s">
        <v>19</v>
      </c>
      <c r="D20" s="328" t="s">
        <v>20</v>
      </c>
      <c r="E20" s="328">
        <v>0.35</v>
      </c>
      <c r="F20" s="67">
        <f>E20*F19</f>
        <v>78.75</v>
      </c>
      <c r="G20" s="328"/>
      <c r="H20" s="328"/>
      <c r="I20" s="328">
        <v>7.2</v>
      </c>
      <c r="J20" s="67">
        <f>I20*F20</f>
        <v>567</v>
      </c>
      <c r="K20" s="328"/>
      <c r="L20" s="328"/>
      <c r="M20" s="67">
        <f>J20</f>
        <v>567</v>
      </c>
    </row>
    <row r="21" spans="1:256" s="221" customFormat="1" ht="15">
      <c r="A21" s="328"/>
      <c r="B21" s="329"/>
      <c r="C21" s="330" t="s">
        <v>21</v>
      </c>
      <c r="D21" s="328" t="s">
        <v>22</v>
      </c>
      <c r="E21" s="328">
        <v>5.9700000000000003E-2</v>
      </c>
      <c r="F21" s="328">
        <f>E21*F19</f>
        <v>13.432500000000001</v>
      </c>
      <c r="G21" s="328"/>
      <c r="H21" s="328"/>
      <c r="I21" s="328"/>
      <c r="J21" s="328"/>
      <c r="K21" s="328">
        <v>4</v>
      </c>
      <c r="L21" s="67">
        <f>K21*F21</f>
        <v>53.730000000000004</v>
      </c>
      <c r="M21" s="67">
        <f>L21</f>
        <v>53.730000000000004</v>
      </c>
    </row>
    <row r="22" spans="1:256" s="221" customFormat="1" ht="15">
      <c r="A22" s="328"/>
      <c r="B22" s="331" t="s">
        <v>237</v>
      </c>
      <c r="C22" s="332" t="s">
        <v>220</v>
      </c>
      <c r="D22" s="65" t="s">
        <v>132</v>
      </c>
      <c r="E22" s="65"/>
      <c r="F22" s="336">
        <f>F19</f>
        <v>225</v>
      </c>
      <c r="G22" s="328">
        <v>0.9</v>
      </c>
      <c r="H22" s="67">
        <f>G22*F22</f>
        <v>202.5</v>
      </c>
      <c r="I22" s="328"/>
      <c r="J22" s="328"/>
      <c r="K22" s="328"/>
      <c r="L22" s="328"/>
      <c r="M22" s="67">
        <f>H22</f>
        <v>202.5</v>
      </c>
    </row>
    <row r="23" spans="1:256" s="221" customFormat="1" ht="15">
      <c r="A23" s="328"/>
      <c r="B23" s="331"/>
      <c r="C23" s="330" t="s">
        <v>29</v>
      </c>
      <c r="D23" s="328" t="s">
        <v>22</v>
      </c>
      <c r="E23" s="328">
        <v>6.7299999999999999E-2</v>
      </c>
      <c r="F23" s="328">
        <f>E23*F19</f>
        <v>15.1425</v>
      </c>
      <c r="G23" s="328">
        <v>4</v>
      </c>
      <c r="H23" s="67">
        <f>G23*F23</f>
        <v>60.57</v>
      </c>
      <c r="I23" s="328"/>
      <c r="J23" s="328"/>
      <c r="K23" s="328"/>
      <c r="L23" s="328"/>
      <c r="M23" s="67">
        <f>H23</f>
        <v>60.57</v>
      </c>
    </row>
    <row r="24" spans="1:256" s="242" customFormat="1" ht="15">
      <c r="A24" s="328"/>
      <c r="B24" s="63" t="s">
        <v>221</v>
      </c>
      <c r="C24" s="66" t="s">
        <v>222</v>
      </c>
      <c r="D24" s="66" t="s">
        <v>46</v>
      </c>
      <c r="E24" s="66"/>
      <c r="F24" s="335">
        <v>28</v>
      </c>
      <c r="G24" s="328"/>
      <c r="H24" s="328"/>
      <c r="I24" s="328"/>
      <c r="J24" s="328"/>
      <c r="K24" s="328"/>
      <c r="L24" s="328"/>
      <c r="M24" s="328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0"/>
      <c r="AP24" s="240"/>
      <c r="AQ24" s="240"/>
      <c r="AR24" s="240"/>
      <c r="AS24" s="240"/>
      <c r="AT24" s="240"/>
      <c r="AU24" s="240"/>
      <c r="AV24" s="240"/>
      <c r="AW24" s="240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  <c r="BJ24" s="241"/>
      <c r="BK24" s="241"/>
      <c r="BL24" s="241"/>
      <c r="BM24" s="241"/>
      <c r="BN24" s="241"/>
      <c r="BO24" s="241"/>
      <c r="BP24" s="241"/>
      <c r="BQ24" s="241"/>
      <c r="BR24" s="241"/>
      <c r="BS24" s="241"/>
      <c r="BT24" s="241"/>
      <c r="BU24" s="241"/>
      <c r="BV24" s="241"/>
      <c r="BW24" s="241"/>
      <c r="BX24" s="241"/>
      <c r="BY24" s="241"/>
      <c r="BZ24" s="241"/>
      <c r="CA24" s="241"/>
      <c r="CB24" s="241"/>
      <c r="CC24" s="241"/>
      <c r="CD24" s="241"/>
      <c r="CE24" s="241"/>
      <c r="CF24" s="241"/>
      <c r="CG24" s="241"/>
      <c r="CH24" s="241"/>
      <c r="CI24" s="241"/>
      <c r="CJ24" s="241"/>
      <c r="CK24" s="241"/>
      <c r="CL24" s="241"/>
      <c r="CM24" s="241"/>
      <c r="CN24" s="241"/>
      <c r="CO24" s="241"/>
      <c r="CP24" s="241"/>
      <c r="CQ24" s="241"/>
      <c r="CR24" s="241"/>
      <c r="CS24" s="241"/>
      <c r="CT24" s="241"/>
      <c r="CU24" s="241"/>
      <c r="CV24" s="241"/>
      <c r="CW24" s="241"/>
      <c r="CX24" s="241"/>
      <c r="CY24" s="241"/>
      <c r="CZ24" s="241"/>
      <c r="DA24" s="241"/>
      <c r="DB24" s="241"/>
      <c r="DC24" s="241"/>
      <c r="DD24" s="241"/>
      <c r="DE24" s="241"/>
      <c r="DF24" s="241"/>
      <c r="DG24" s="241"/>
      <c r="DH24" s="241"/>
      <c r="DI24" s="241"/>
      <c r="DJ24" s="241"/>
      <c r="DK24" s="241"/>
      <c r="DL24" s="241"/>
      <c r="DM24" s="241"/>
      <c r="DN24" s="241"/>
      <c r="DO24" s="241"/>
      <c r="DP24" s="241"/>
      <c r="DQ24" s="241"/>
      <c r="DR24" s="241"/>
      <c r="DS24" s="241"/>
      <c r="DT24" s="241"/>
      <c r="DU24" s="241"/>
      <c r="DV24" s="241"/>
      <c r="DW24" s="241"/>
      <c r="DX24" s="241"/>
      <c r="DY24" s="241"/>
      <c r="DZ24" s="241"/>
      <c r="EA24" s="241"/>
      <c r="EB24" s="241"/>
      <c r="EC24" s="241"/>
      <c r="ED24" s="241"/>
      <c r="EE24" s="241"/>
      <c r="EF24" s="241"/>
      <c r="EG24" s="241"/>
      <c r="EH24" s="241"/>
      <c r="EI24" s="241"/>
      <c r="EJ24" s="241"/>
      <c r="EK24" s="241"/>
      <c r="EL24" s="241"/>
      <c r="EM24" s="241"/>
      <c r="EN24" s="241"/>
      <c r="EO24" s="241"/>
      <c r="EP24" s="241"/>
      <c r="EQ24" s="241"/>
      <c r="ER24" s="241"/>
      <c r="ES24" s="241"/>
      <c r="ET24" s="241"/>
      <c r="EU24" s="241"/>
      <c r="EV24" s="241"/>
      <c r="EW24" s="241"/>
      <c r="EX24" s="241"/>
      <c r="EY24" s="241"/>
      <c r="EZ24" s="241"/>
      <c r="FA24" s="241"/>
      <c r="FB24" s="241"/>
      <c r="FC24" s="241"/>
      <c r="FD24" s="241"/>
      <c r="FE24" s="241"/>
      <c r="FF24" s="241"/>
      <c r="FG24" s="241"/>
      <c r="FH24" s="241"/>
      <c r="FI24" s="241"/>
      <c r="FJ24" s="241"/>
      <c r="FK24" s="241"/>
      <c r="FL24" s="241"/>
      <c r="FM24" s="241"/>
      <c r="FN24" s="241"/>
      <c r="FO24" s="241"/>
      <c r="FP24" s="241"/>
      <c r="FQ24" s="241"/>
      <c r="FR24" s="241"/>
      <c r="FS24" s="241"/>
      <c r="FT24" s="241"/>
      <c r="FU24" s="241"/>
      <c r="FV24" s="241"/>
      <c r="FW24" s="241"/>
      <c r="FX24" s="241"/>
      <c r="FY24" s="241"/>
      <c r="FZ24" s="241"/>
      <c r="GA24" s="241"/>
      <c r="GB24" s="241"/>
      <c r="GC24" s="241"/>
      <c r="GD24" s="241"/>
      <c r="GE24" s="241"/>
      <c r="GF24" s="241"/>
      <c r="GG24" s="241"/>
      <c r="GH24" s="241"/>
      <c r="GI24" s="241"/>
      <c r="GJ24" s="241"/>
      <c r="GK24" s="241"/>
      <c r="GL24" s="241"/>
      <c r="GM24" s="241"/>
      <c r="GN24" s="241"/>
      <c r="GO24" s="241"/>
      <c r="GP24" s="241"/>
      <c r="GQ24" s="241"/>
      <c r="GR24" s="241"/>
      <c r="GS24" s="241"/>
      <c r="GT24" s="241"/>
      <c r="GU24" s="241"/>
      <c r="GV24" s="241"/>
      <c r="GW24" s="241"/>
      <c r="GX24" s="241"/>
      <c r="GY24" s="241"/>
      <c r="GZ24" s="241"/>
      <c r="HA24" s="241"/>
      <c r="HB24" s="241"/>
      <c r="HC24" s="241"/>
      <c r="HD24" s="241"/>
      <c r="HE24" s="241"/>
      <c r="HF24" s="241"/>
      <c r="HG24" s="241"/>
      <c r="HH24" s="241"/>
      <c r="HI24" s="241"/>
      <c r="HJ24" s="241"/>
      <c r="HK24" s="241"/>
      <c r="HL24" s="241"/>
      <c r="HM24" s="241"/>
      <c r="HN24" s="241"/>
      <c r="HO24" s="241"/>
      <c r="HP24" s="241"/>
      <c r="HQ24" s="241"/>
      <c r="HR24" s="241"/>
      <c r="HS24" s="241"/>
      <c r="HT24" s="241"/>
      <c r="HU24" s="241"/>
      <c r="HV24" s="241"/>
      <c r="HW24" s="241"/>
      <c r="HX24" s="241"/>
      <c r="HY24" s="241"/>
      <c r="HZ24" s="241"/>
      <c r="IA24" s="241"/>
      <c r="IB24" s="241"/>
      <c r="IC24" s="241"/>
      <c r="ID24" s="241"/>
      <c r="IE24" s="241"/>
      <c r="IF24" s="241"/>
      <c r="IG24" s="241"/>
      <c r="IH24" s="241"/>
      <c r="II24" s="241"/>
      <c r="IJ24" s="241"/>
      <c r="IK24" s="241"/>
      <c r="IL24" s="241"/>
      <c r="IM24" s="241"/>
      <c r="IN24" s="241"/>
      <c r="IO24" s="241"/>
      <c r="IP24" s="241"/>
      <c r="IQ24" s="241"/>
      <c r="IR24" s="241"/>
      <c r="IS24" s="241"/>
      <c r="IT24" s="241"/>
      <c r="IU24" s="241"/>
      <c r="IV24" s="241"/>
    </row>
    <row r="25" spans="1:256" s="250" customFormat="1" ht="15">
      <c r="A25" s="328"/>
      <c r="B25" s="329"/>
      <c r="C25" s="330" t="s">
        <v>19</v>
      </c>
      <c r="D25" s="328" t="s">
        <v>20</v>
      </c>
      <c r="E25" s="328">
        <v>2</v>
      </c>
      <c r="F25" s="328">
        <f>E25*F24</f>
        <v>56</v>
      </c>
      <c r="G25" s="328"/>
      <c r="H25" s="328"/>
      <c r="I25" s="328">
        <v>7.2</v>
      </c>
      <c r="J25" s="67">
        <f>I25*F25</f>
        <v>403.2</v>
      </c>
      <c r="K25" s="328"/>
      <c r="L25" s="328"/>
      <c r="M25" s="67">
        <f>J25</f>
        <v>403.2</v>
      </c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49"/>
      <c r="CD25" s="249"/>
      <c r="CE25" s="249"/>
      <c r="CF25" s="249"/>
      <c r="CG25" s="249"/>
      <c r="CH25" s="249"/>
      <c r="CI25" s="249"/>
      <c r="CJ25" s="249"/>
      <c r="CK25" s="249"/>
      <c r="CL25" s="249"/>
      <c r="CM25" s="249"/>
      <c r="CN25" s="249"/>
      <c r="CO25" s="249"/>
      <c r="CP25" s="249"/>
      <c r="CQ25" s="249"/>
      <c r="CR25" s="249"/>
      <c r="CS25" s="249"/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  <c r="DD25" s="249"/>
      <c r="DE25" s="249"/>
      <c r="DF25" s="249"/>
      <c r="DG25" s="249"/>
      <c r="DH25" s="249"/>
      <c r="DI25" s="249"/>
      <c r="DJ25" s="249"/>
      <c r="DK25" s="249"/>
      <c r="DL25" s="249"/>
      <c r="DM25" s="249"/>
      <c r="DN25" s="249"/>
      <c r="DO25" s="249"/>
      <c r="DP25" s="249"/>
      <c r="DQ25" s="249"/>
      <c r="DR25" s="249"/>
      <c r="DS25" s="249"/>
      <c r="DT25" s="249"/>
      <c r="DU25" s="249"/>
      <c r="DV25" s="249"/>
      <c r="DW25" s="249"/>
      <c r="DX25" s="249"/>
      <c r="DY25" s="249"/>
      <c r="DZ25" s="249"/>
      <c r="EA25" s="249"/>
      <c r="EB25" s="249"/>
      <c r="EC25" s="249"/>
      <c r="ED25" s="249"/>
      <c r="EE25" s="249"/>
      <c r="EF25" s="249"/>
      <c r="EG25" s="249"/>
      <c r="EH25" s="249"/>
      <c r="EI25" s="249"/>
      <c r="EJ25" s="249"/>
      <c r="EK25" s="249"/>
      <c r="EL25" s="249"/>
      <c r="EM25" s="249"/>
      <c r="EN25" s="249"/>
      <c r="EO25" s="249"/>
      <c r="EP25" s="249"/>
      <c r="EQ25" s="249"/>
      <c r="ER25" s="249"/>
      <c r="ES25" s="249"/>
      <c r="ET25" s="249"/>
      <c r="EU25" s="249"/>
      <c r="EV25" s="249"/>
      <c r="EW25" s="249"/>
      <c r="EX25" s="249"/>
      <c r="EY25" s="249"/>
      <c r="EZ25" s="249"/>
      <c r="FA25" s="249"/>
      <c r="FB25" s="249"/>
      <c r="FC25" s="249"/>
      <c r="FD25" s="249"/>
      <c r="FE25" s="249"/>
      <c r="FF25" s="249"/>
      <c r="FG25" s="249"/>
      <c r="FH25" s="249"/>
      <c r="FI25" s="249"/>
      <c r="FJ25" s="249"/>
      <c r="FK25" s="249"/>
      <c r="FL25" s="249"/>
      <c r="FM25" s="249"/>
      <c r="FN25" s="249"/>
      <c r="FO25" s="249"/>
      <c r="FP25" s="249"/>
      <c r="FQ25" s="249"/>
      <c r="FR25" s="249"/>
      <c r="FS25" s="249"/>
      <c r="FT25" s="249"/>
      <c r="FU25" s="249"/>
      <c r="FV25" s="249"/>
      <c r="FW25" s="249"/>
      <c r="FX25" s="249"/>
      <c r="FY25" s="249"/>
      <c r="FZ25" s="249"/>
      <c r="GA25" s="249"/>
      <c r="GB25" s="249"/>
      <c r="GC25" s="249"/>
      <c r="GD25" s="249"/>
      <c r="GE25" s="249"/>
      <c r="GF25" s="249"/>
      <c r="GG25" s="249"/>
      <c r="GH25" s="249"/>
      <c r="GI25" s="249"/>
      <c r="GJ25" s="249"/>
      <c r="GK25" s="249"/>
      <c r="GL25" s="249"/>
      <c r="GM25" s="249"/>
      <c r="GN25" s="249"/>
      <c r="GO25" s="249"/>
      <c r="GP25" s="249"/>
      <c r="GQ25" s="249"/>
      <c r="GR25" s="249"/>
      <c r="GS25" s="249"/>
      <c r="GT25" s="249"/>
      <c r="GU25" s="249"/>
      <c r="GV25" s="249"/>
      <c r="GW25" s="249"/>
      <c r="GX25" s="249"/>
      <c r="GY25" s="249"/>
      <c r="GZ25" s="249"/>
      <c r="HA25" s="249"/>
      <c r="HB25" s="249"/>
      <c r="HC25" s="249"/>
      <c r="HD25" s="249"/>
      <c r="HE25" s="249"/>
      <c r="HF25" s="249"/>
      <c r="HG25" s="249"/>
      <c r="HH25" s="249"/>
      <c r="HI25" s="249"/>
      <c r="HJ25" s="249"/>
      <c r="HK25" s="249"/>
      <c r="HL25" s="249"/>
      <c r="HM25" s="249"/>
      <c r="HN25" s="249"/>
      <c r="HO25" s="249"/>
      <c r="HP25" s="249"/>
      <c r="HQ25" s="249"/>
      <c r="HR25" s="249"/>
      <c r="HS25" s="249"/>
      <c r="HT25" s="249"/>
      <c r="HU25" s="249"/>
      <c r="HV25" s="249"/>
      <c r="HW25" s="249"/>
      <c r="HX25" s="249"/>
      <c r="HY25" s="249"/>
      <c r="HZ25" s="249"/>
      <c r="IA25" s="249"/>
      <c r="IB25" s="249"/>
      <c r="IC25" s="249"/>
      <c r="ID25" s="249"/>
      <c r="IE25" s="249"/>
      <c r="IF25" s="249"/>
      <c r="IG25" s="249"/>
      <c r="IH25" s="249"/>
      <c r="II25" s="249"/>
      <c r="IJ25" s="249"/>
      <c r="IK25" s="249"/>
      <c r="IL25" s="249"/>
      <c r="IM25" s="249"/>
      <c r="IN25" s="249"/>
      <c r="IO25" s="249"/>
      <c r="IP25" s="249"/>
      <c r="IQ25" s="249"/>
      <c r="IR25" s="249"/>
      <c r="IS25" s="249"/>
      <c r="IT25" s="249"/>
      <c r="IU25" s="249"/>
      <c r="IV25" s="249"/>
    </row>
    <row r="26" spans="1:256" s="250" customFormat="1" ht="15">
      <c r="A26" s="328"/>
      <c r="B26" s="329" t="s">
        <v>278</v>
      </c>
      <c r="C26" s="332" t="s">
        <v>223</v>
      </c>
      <c r="D26" s="65" t="s">
        <v>46</v>
      </c>
      <c r="E26" s="65"/>
      <c r="F26" s="337">
        <f>F24</f>
        <v>28</v>
      </c>
      <c r="G26" s="328">
        <v>99.6</v>
      </c>
      <c r="H26" s="67">
        <f>G26*F26</f>
        <v>2788.7999999999997</v>
      </c>
      <c r="I26" s="328"/>
      <c r="J26" s="328"/>
      <c r="K26" s="328"/>
      <c r="L26" s="328"/>
      <c r="M26" s="67">
        <f>H26</f>
        <v>2788.7999999999997</v>
      </c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49"/>
      <c r="CB26" s="249"/>
      <c r="CC26" s="249"/>
      <c r="CD26" s="249"/>
      <c r="CE26" s="249"/>
      <c r="CF26" s="249"/>
      <c r="CG26" s="249"/>
      <c r="CH26" s="249"/>
      <c r="CI26" s="249"/>
      <c r="CJ26" s="249"/>
      <c r="CK26" s="249"/>
      <c r="CL26" s="249"/>
      <c r="CM26" s="249"/>
      <c r="CN26" s="249"/>
      <c r="CO26" s="249"/>
      <c r="CP26" s="249"/>
      <c r="CQ26" s="249"/>
      <c r="CR26" s="249"/>
      <c r="CS26" s="249"/>
      <c r="CT26" s="249"/>
      <c r="CU26" s="249"/>
      <c r="CV26" s="249"/>
      <c r="CW26" s="249"/>
      <c r="CX26" s="249"/>
      <c r="CY26" s="249"/>
      <c r="CZ26" s="249"/>
      <c r="DA26" s="249"/>
      <c r="DB26" s="249"/>
      <c r="DC26" s="249"/>
      <c r="DD26" s="249"/>
      <c r="DE26" s="249"/>
      <c r="DF26" s="249"/>
      <c r="DG26" s="249"/>
      <c r="DH26" s="249"/>
      <c r="DI26" s="249"/>
      <c r="DJ26" s="249"/>
      <c r="DK26" s="249"/>
      <c r="DL26" s="249"/>
      <c r="DM26" s="249"/>
      <c r="DN26" s="249"/>
      <c r="DO26" s="249"/>
      <c r="DP26" s="249"/>
      <c r="DQ26" s="249"/>
      <c r="DR26" s="249"/>
      <c r="DS26" s="249"/>
      <c r="DT26" s="249"/>
      <c r="DU26" s="249"/>
      <c r="DV26" s="249"/>
      <c r="DW26" s="249"/>
      <c r="DX26" s="249"/>
      <c r="DY26" s="249"/>
      <c r="DZ26" s="249"/>
      <c r="EA26" s="249"/>
      <c r="EB26" s="249"/>
      <c r="EC26" s="249"/>
      <c r="ED26" s="249"/>
      <c r="EE26" s="249"/>
      <c r="EF26" s="249"/>
      <c r="EG26" s="249"/>
      <c r="EH26" s="249"/>
      <c r="EI26" s="249"/>
      <c r="EJ26" s="249"/>
      <c r="EK26" s="249"/>
      <c r="EL26" s="249"/>
      <c r="EM26" s="249"/>
      <c r="EN26" s="249"/>
      <c r="EO26" s="249"/>
      <c r="EP26" s="249"/>
      <c r="EQ26" s="249"/>
      <c r="ER26" s="249"/>
      <c r="ES26" s="249"/>
      <c r="ET26" s="249"/>
      <c r="EU26" s="249"/>
      <c r="EV26" s="249"/>
      <c r="EW26" s="249"/>
      <c r="EX26" s="249"/>
      <c r="EY26" s="249"/>
      <c r="EZ26" s="249"/>
      <c r="FA26" s="249"/>
      <c r="FB26" s="249"/>
      <c r="FC26" s="249"/>
      <c r="FD26" s="249"/>
      <c r="FE26" s="249"/>
      <c r="FF26" s="249"/>
      <c r="FG26" s="249"/>
      <c r="FH26" s="249"/>
      <c r="FI26" s="249"/>
      <c r="FJ26" s="249"/>
      <c r="FK26" s="249"/>
      <c r="FL26" s="249"/>
      <c r="FM26" s="249"/>
      <c r="FN26" s="249"/>
      <c r="FO26" s="249"/>
      <c r="FP26" s="249"/>
      <c r="FQ26" s="249"/>
      <c r="FR26" s="249"/>
      <c r="FS26" s="249"/>
      <c r="FT26" s="249"/>
      <c r="FU26" s="249"/>
      <c r="FV26" s="249"/>
      <c r="FW26" s="249"/>
      <c r="FX26" s="249"/>
      <c r="FY26" s="249"/>
      <c r="FZ26" s="249"/>
      <c r="GA26" s="249"/>
      <c r="GB26" s="249"/>
      <c r="GC26" s="249"/>
      <c r="GD26" s="249"/>
      <c r="GE26" s="249"/>
      <c r="GF26" s="249"/>
      <c r="GG26" s="249"/>
      <c r="GH26" s="249"/>
      <c r="GI26" s="249"/>
      <c r="GJ26" s="249"/>
      <c r="GK26" s="249"/>
      <c r="GL26" s="249"/>
      <c r="GM26" s="249"/>
      <c r="GN26" s="249"/>
      <c r="GO26" s="249"/>
      <c r="GP26" s="249"/>
      <c r="GQ26" s="249"/>
      <c r="GR26" s="249"/>
      <c r="GS26" s="249"/>
      <c r="GT26" s="249"/>
      <c r="GU26" s="249"/>
      <c r="GV26" s="249"/>
      <c r="GW26" s="249"/>
      <c r="GX26" s="249"/>
      <c r="GY26" s="249"/>
      <c r="GZ26" s="249"/>
      <c r="HA26" s="249"/>
      <c r="HB26" s="249"/>
      <c r="HC26" s="249"/>
      <c r="HD26" s="249"/>
      <c r="HE26" s="249"/>
      <c r="HF26" s="249"/>
      <c r="HG26" s="249"/>
      <c r="HH26" s="249"/>
      <c r="HI26" s="249"/>
      <c r="HJ26" s="249"/>
      <c r="HK26" s="249"/>
      <c r="HL26" s="249"/>
      <c r="HM26" s="249"/>
      <c r="HN26" s="249"/>
      <c r="HO26" s="249"/>
      <c r="HP26" s="249"/>
      <c r="HQ26" s="249"/>
      <c r="HR26" s="249"/>
      <c r="HS26" s="249"/>
      <c r="HT26" s="249"/>
      <c r="HU26" s="249"/>
      <c r="HV26" s="249"/>
      <c r="HW26" s="249"/>
      <c r="HX26" s="249"/>
      <c r="HY26" s="249"/>
      <c r="HZ26" s="249"/>
      <c r="IA26" s="249"/>
      <c r="IB26" s="249"/>
      <c r="IC26" s="249"/>
      <c r="ID26" s="249"/>
      <c r="IE26" s="249"/>
      <c r="IF26" s="249"/>
      <c r="IG26" s="249"/>
      <c r="IH26" s="249"/>
      <c r="II26" s="249"/>
      <c r="IJ26" s="249"/>
      <c r="IK26" s="249"/>
      <c r="IL26" s="249"/>
      <c r="IM26" s="249"/>
      <c r="IN26" s="249"/>
      <c r="IO26" s="249"/>
      <c r="IP26" s="249"/>
      <c r="IQ26" s="249"/>
      <c r="IR26" s="249"/>
      <c r="IS26" s="249"/>
      <c r="IT26" s="249"/>
      <c r="IU26" s="249"/>
      <c r="IV26" s="249"/>
    </row>
    <row r="27" spans="1:256" s="250" customFormat="1" ht="15">
      <c r="A27" s="328"/>
      <c r="B27" s="329"/>
      <c r="C27" s="330" t="s">
        <v>29</v>
      </c>
      <c r="D27" s="328" t="s">
        <v>22</v>
      </c>
      <c r="E27" s="328">
        <v>0.28000000000000003</v>
      </c>
      <c r="F27" s="328">
        <f>E27*F24</f>
        <v>7.8400000000000007</v>
      </c>
      <c r="G27" s="328">
        <v>4</v>
      </c>
      <c r="H27" s="67">
        <f>G27*F27</f>
        <v>31.360000000000003</v>
      </c>
      <c r="I27" s="328"/>
      <c r="J27" s="328"/>
      <c r="K27" s="328"/>
      <c r="L27" s="328"/>
      <c r="M27" s="67">
        <f>H27</f>
        <v>31.360000000000003</v>
      </c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  <c r="BJ27" s="255"/>
      <c r="BK27" s="255"/>
      <c r="BL27" s="255"/>
      <c r="BM27" s="255"/>
      <c r="BN27" s="255"/>
      <c r="BO27" s="255"/>
      <c r="BP27" s="255"/>
      <c r="BQ27" s="255"/>
      <c r="BR27" s="255"/>
      <c r="BS27" s="255"/>
      <c r="BT27" s="255"/>
      <c r="BU27" s="255"/>
      <c r="BV27" s="255"/>
      <c r="BW27" s="255"/>
      <c r="BX27" s="255"/>
      <c r="BY27" s="255"/>
      <c r="BZ27" s="255"/>
      <c r="CA27" s="255"/>
      <c r="CB27" s="255"/>
      <c r="CC27" s="255"/>
      <c r="CD27" s="255"/>
      <c r="CE27" s="255"/>
      <c r="CF27" s="255"/>
      <c r="CG27" s="255"/>
      <c r="CH27" s="255"/>
      <c r="CI27" s="255"/>
      <c r="CJ27" s="255"/>
      <c r="CK27" s="255"/>
      <c r="CL27" s="255"/>
      <c r="CM27" s="255"/>
      <c r="CN27" s="255"/>
      <c r="CO27" s="255"/>
      <c r="CP27" s="255"/>
      <c r="CQ27" s="255"/>
      <c r="CR27" s="255"/>
      <c r="CS27" s="255"/>
      <c r="CT27" s="255"/>
      <c r="CU27" s="255"/>
      <c r="CV27" s="255"/>
      <c r="CW27" s="255"/>
      <c r="CX27" s="255"/>
      <c r="CY27" s="255"/>
      <c r="CZ27" s="255"/>
      <c r="DA27" s="255"/>
      <c r="DB27" s="255"/>
      <c r="DC27" s="255"/>
      <c r="DD27" s="255"/>
      <c r="DE27" s="255"/>
      <c r="DF27" s="255"/>
      <c r="DG27" s="255"/>
      <c r="DH27" s="255"/>
      <c r="DI27" s="255"/>
      <c r="DJ27" s="255"/>
      <c r="DK27" s="255"/>
      <c r="DL27" s="255"/>
      <c r="DM27" s="255"/>
      <c r="DN27" s="255"/>
      <c r="DO27" s="255"/>
      <c r="DP27" s="255"/>
      <c r="DQ27" s="255"/>
      <c r="DR27" s="255"/>
      <c r="DS27" s="255"/>
      <c r="DT27" s="255"/>
      <c r="DU27" s="255"/>
      <c r="DV27" s="255"/>
      <c r="DW27" s="255"/>
      <c r="DX27" s="255"/>
      <c r="DY27" s="255"/>
      <c r="DZ27" s="255"/>
      <c r="EA27" s="255"/>
      <c r="EB27" s="255"/>
      <c r="EC27" s="255"/>
      <c r="ED27" s="255"/>
      <c r="EE27" s="255"/>
      <c r="EF27" s="255"/>
      <c r="EG27" s="255"/>
      <c r="EH27" s="255"/>
      <c r="EI27" s="255"/>
      <c r="EJ27" s="255"/>
      <c r="EK27" s="255"/>
      <c r="EL27" s="255"/>
      <c r="EM27" s="255"/>
      <c r="EN27" s="255"/>
      <c r="EO27" s="255"/>
      <c r="EP27" s="255"/>
      <c r="EQ27" s="255"/>
      <c r="ER27" s="255"/>
      <c r="ES27" s="255"/>
      <c r="ET27" s="255"/>
      <c r="EU27" s="255"/>
      <c r="EV27" s="255"/>
      <c r="EW27" s="255"/>
      <c r="EX27" s="255"/>
      <c r="EY27" s="255"/>
      <c r="EZ27" s="255"/>
      <c r="FA27" s="255"/>
      <c r="FB27" s="255"/>
      <c r="FC27" s="255"/>
      <c r="FD27" s="255"/>
      <c r="FE27" s="255"/>
      <c r="FF27" s="255"/>
      <c r="FG27" s="255"/>
      <c r="FH27" s="255"/>
      <c r="FI27" s="255"/>
      <c r="FJ27" s="255"/>
      <c r="FK27" s="255"/>
      <c r="FL27" s="255"/>
      <c r="FM27" s="255"/>
      <c r="FN27" s="255"/>
      <c r="FO27" s="255"/>
      <c r="FP27" s="255"/>
      <c r="FQ27" s="255"/>
      <c r="FR27" s="255"/>
      <c r="FS27" s="255"/>
      <c r="FT27" s="255"/>
      <c r="FU27" s="255"/>
      <c r="FV27" s="255"/>
      <c r="FW27" s="255"/>
      <c r="FX27" s="255"/>
      <c r="FY27" s="255"/>
      <c r="FZ27" s="255"/>
      <c r="GA27" s="255"/>
      <c r="GB27" s="255"/>
      <c r="GC27" s="255"/>
      <c r="GD27" s="255"/>
      <c r="GE27" s="255"/>
      <c r="GF27" s="255"/>
      <c r="GG27" s="255"/>
      <c r="GH27" s="255"/>
      <c r="GI27" s="255"/>
      <c r="GJ27" s="255"/>
      <c r="GK27" s="255"/>
      <c r="GL27" s="255"/>
      <c r="GM27" s="255"/>
      <c r="GN27" s="255"/>
      <c r="GO27" s="255"/>
      <c r="GP27" s="255"/>
      <c r="GQ27" s="255"/>
      <c r="GR27" s="255"/>
      <c r="GS27" s="255"/>
      <c r="GT27" s="255"/>
      <c r="GU27" s="255"/>
      <c r="GV27" s="255"/>
      <c r="GW27" s="255"/>
      <c r="GX27" s="255"/>
      <c r="GY27" s="255"/>
      <c r="GZ27" s="255"/>
      <c r="HA27" s="255"/>
      <c r="HB27" s="255"/>
      <c r="HC27" s="255"/>
      <c r="HD27" s="255"/>
      <c r="HE27" s="255"/>
      <c r="HF27" s="255"/>
      <c r="HG27" s="255"/>
      <c r="HH27" s="255"/>
      <c r="HI27" s="255"/>
      <c r="HJ27" s="255"/>
      <c r="HK27" s="255"/>
      <c r="HL27" s="255"/>
      <c r="HM27" s="255"/>
      <c r="HN27" s="255"/>
      <c r="HO27" s="255"/>
      <c r="HP27" s="255"/>
      <c r="HQ27" s="255"/>
      <c r="HR27" s="255"/>
      <c r="HS27" s="255"/>
      <c r="HT27" s="255"/>
      <c r="HU27" s="255"/>
      <c r="HV27" s="255"/>
      <c r="HW27" s="255"/>
      <c r="HX27" s="255"/>
      <c r="HY27" s="255"/>
      <c r="HZ27" s="255"/>
      <c r="IA27" s="255"/>
      <c r="IB27" s="255"/>
      <c r="IC27" s="255"/>
      <c r="ID27" s="255"/>
      <c r="IE27" s="255"/>
      <c r="IF27" s="255"/>
      <c r="IG27" s="255"/>
      <c r="IH27" s="255"/>
      <c r="II27" s="255"/>
      <c r="IJ27" s="255"/>
      <c r="IK27" s="255"/>
      <c r="IL27" s="255"/>
      <c r="IM27" s="255"/>
      <c r="IN27" s="255"/>
      <c r="IO27" s="255"/>
      <c r="IP27" s="255"/>
      <c r="IQ27" s="255"/>
      <c r="IR27" s="255"/>
      <c r="IS27" s="255"/>
      <c r="IT27" s="255"/>
      <c r="IU27" s="255"/>
      <c r="IV27" s="255"/>
    </row>
    <row r="28" spans="1:256" s="250" customFormat="1" ht="15">
      <c r="A28" s="328"/>
      <c r="B28" s="63" t="s">
        <v>224</v>
      </c>
      <c r="C28" s="64" t="s">
        <v>225</v>
      </c>
      <c r="D28" s="66" t="s">
        <v>46</v>
      </c>
      <c r="E28" s="66"/>
      <c r="F28" s="335">
        <v>2</v>
      </c>
      <c r="G28" s="328"/>
      <c r="H28" s="328"/>
      <c r="I28" s="328"/>
      <c r="J28" s="328"/>
      <c r="K28" s="328"/>
      <c r="L28" s="328"/>
      <c r="M28" s="328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  <c r="BJ28" s="255"/>
      <c r="BK28" s="255"/>
      <c r="BL28" s="255"/>
      <c r="BM28" s="255"/>
      <c r="BN28" s="255"/>
      <c r="BO28" s="255"/>
      <c r="BP28" s="255"/>
      <c r="BQ28" s="255"/>
      <c r="BR28" s="255"/>
      <c r="BS28" s="255"/>
      <c r="BT28" s="255"/>
      <c r="BU28" s="255"/>
      <c r="BV28" s="255"/>
      <c r="BW28" s="255"/>
      <c r="BX28" s="255"/>
      <c r="BY28" s="255"/>
      <c r="BZ28" s="255"/>
      <c r="CA28" s="255"/>
      <c r="CB28" s="255"/>
      <c r="CC28" s="255"/>
      <c r="CD28" s="255"/>
      <c r="CE28" s="255"/>
      <c r="CF28" s="255"/>
      <c r="CG28" s="255"/>
      <c r="CH28" s="255"/>
      <c r="CI28" s="255"/>
      <c r="CJ28" s="255"/>
      <c r="CK28" s="255"/>
      <c r="CL28" s="255"/>
      <c r="CM28" s="255"/>
      <c r="CN28" s="255"/>
      <c r="CO28" s="255"/>
      <c r="CP28" s="255"/>
      <c r="CQ28" s="255"/>
      <c r="CR28" s="255"/>
      <c r="CS28" s="255"/>
      <c r="CT28" s="255"/>
      <c r="CU28" s="255"/>
      <c r="CV28" s="255"/>
      <c r="CW28" s="255"/>
      <c r="CX28" s="255"/>
      <c r="CY28" s="255"/>
      <c r="CZ28" s="255"/>
      <c r="DA28" s="255"/>
      <c r="DB28" s="255"/>
      <c r="DC28" s="255"/>
      <c r="DD28" s="255"/>
      <c r="DE28" s="255"/>
      <c r="DF28" s="255"/>
      <c r="DG28" s="255"/>
      <c r="DH28" s="255"/>
      <c r="DI28" s="255"/>
      <c r="DJ28" s="255"/>
      <c r="DK28" s="255"/>
      <c r="DL28" s="255"/>
      <c r="DM28" s="255"/>
      <c r="DN28" s="255"/>
      <c r="DO28" s="255"/>
      <c r="DP28" s="255"/>
      <c r="DQ28" s="255"/>
      <c r="DR28" s="255"/>
      <c r="DS28" s="255"/>
      <c r="DT28" s="255"/>
      <c r="DU28" s="255"/>
      <c r="DV28" s="255"/>
      <c r="DW28" s="255"/>
      <c r="DX28" s="255"/>
      <c r="DY28" s="255"/>
      <c r="DZ28" s="255"/>
      <c r="EA28" s="255"/>
      <c r="EB28" s="255"/>
      <c r="EC28" s="255"/>
      <c r="ED28" s="255"/>
      <c r="EE28" s="255"/>
      <c r="EF28" s="255"/>
      <c r="EG28" s="255"/>
      <c r="EH28" s="255"/>
      <c r="EI28" s="255"/>
      <c r="EJ28" s="255"/>
      <c r="EK28" s="255"/>
      <c r="EL28" s="255"/>
      <c r="EM28" s="255"/>
      <c r="EN28" s="255"/>
      <c r="EO28" s="255"/>
      <c r="EP28" s="255"/>
      <c r="EQ28" s="255"/>
      <c r="ER28" s="255"/>
      <c r="ES28" s="255"/>
      <c r="ET28" s="255"/>
      <c r="EU28" s="255"/>
      <c r="EV28" s="255"/>
      <c r="EW28" s="255"/>
      <c r="EX28" s="255"/>
      <c r="EY28" s="255"/>
      <c r="EZ28" s="255"/>
      <c r="FA28" s="255"/>
      <c r="FB28" s="255"/>
      <c r="FC28" s="255"/>
      <c r="FD28" s="255"/>
      <c r="FE28" s="255"/>
      <c r="FF28" s="255"/>
      <c r="FG28" s="255"/>
      <c r="FH28" s="255"/>
      <c r="FI28" s="255"/>
      <c r="FJ28" s="255"/>
      <c r="FK28" s="255"/>
      <c r="FL28" s="255"/>
      <c r="FM28" s="255"/>
      <c r="FN28" s="255"/>
      <c r="FO28" s="255"/>
      <c r="FP28" s="255"/>
      <c r="FQ28" s="255"/>
      <c r="FR28" s="255"/>
      <c r="FS28" s="255"/>
      <c r="FT28" s="255"/>
      <c r="FU28" s="255"/>
      <c r="FV28" s="255"/>
      <c r="FW28" s="255"/>
      <c r="FX28" s="255"/>
      <c r="FY28" s="255"/>
      <c r="FZ28" s="255"/>
      <c r="GA28" s="255"/>
      <c r="GB28" s="255"/>
      <c r="GC28" s="255"/>
      <c r="GD28" s="255"/>
      <c r="GE28" s="255"/>
      <c r="GF28" s="255"/>
      <c r="GG28" s="255"/>
      <c r="GH28" s="255"/>
      <c r="GI28" s="255"/>
      <c r="GJ28" s="255"/>
      <c r="GK28" s="255"/>
      <c r="GL28" s="255"/>
      <c r="GM28" s="255"/>
      <c r="GN28" s="255"/>
      <c r="GO28" s="255"/>
      <c r="GP28" s="255"/>
      <c r="GQ28" s="255"/>
      <c r="GR28" s="255"/>
      <c r="GS28" s="255"/>
      <c r="GT28" s="255"/>
      <c r="GU28" s="255"/>
      <c r="GV28" s="255"/>
      <c r="GW28" s="255"/>
      <c r="GX28" s="255"/>
      <c r="GY28" s="255"/>
      <c r="GZ28" s="255"/>
      <c r="HA28" s="255"/>
      <c r="HB28" s="255"/>
      <c r="HC28" s="255"/>
      <c r="HD28" s="255"/>
      <c r="HE28" s="255"/>
      <c r="HF28" s="255"/>
      <c r="HG28" s="255"/>
      <c r="HH28" s="255"/>
      <c r="HI28" s="255"/>
      <c r="HJ28" s="255"/>
      <c r="HK28" s="255"/>
      <c r="HL28" s="255"/>
      <c r="HM28" s="255"/>
      <c r="HN28" s="255"/>
      <c r="HO28" s="255"/>
      <c r="HP28" s="255"/>
      <c r="HQ28" s="255"/>
      <c r="HR28" s="255"/>
      <c r="HS28" s="255"/>
      <c r="HT28" s="255"/>
      <c r="HU28" s="255"/>
      <c r="HV28" s="255"/>
      <c r="HW28" s="255"/>
      <c r="HX28" s="255"/>
      <c r="HY28" s="255"/>
      <c r="HZ28" s="255"/>
      <c r="IA28" s="255"/>
      <c r="IB28" s="255"/>
      <c r="IC28" s="255"/>
      <c r="ID28" s="255"/>
      <c r="IE28" s="255"/>
      <c r="IF28" s="255"/>
      <c r="IG28" s="255"/>
      <c r="IH28" s="255"/>
      <c r="II28" s="255"/>
      <c r="IJ28" s="255"/>
      <c r="IK28" s="255"/>
      <c r="IL28" s="255"/>
      <c r="IM28" s="255"/>
      <c r="IN28" s="255"/>
      <c r="IO28" s="255"/>
      <c r="IP28" s="255"/>
      <c r="IQ28" s="255"/>
      <c r="IR28" s="255"/>
      <c r="IS28" s="255"/>
      <c r="IT28" s="255"/>
      <c r="IU28" s="255"/>
      <c r="IV28" s="255"/>
    </row>
    <row r="29" spans="1:256" s="250" customFormat="1" ht="15">
      <c r="A29" s="328"/>
      <c r="B29" s="329"/>
      <c r="C29" s="330" t="s">
        <v>64</v>
      </c>
      <c r="D29" s="328" t="s">
        <v>20</v>
      </c>
      <c r="E29" s="328">
        <v>3</v>
      </c>
      <c r="F29" s="328">
        <f>E29*F28</f>
        <v>6</v>
      </c>
      <c r="G29" s="328"/>
      <c r="H29" s="328"/>
      <c r="I29" s="328">
        <v>7.2</v>
      </c>
      <c r="J29" s="67">
        <f>I29*F29</f>
        <v>43.2</v>
      </c>
      <c r="K29" s="328"/>
      <c r="L29" s="328"/>
      <c r="M29" s="67">
        <f>J29</f>
        <v>43.2</v>
      </c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  <c r="BJ29" s="255"/>
      <c r="BK29" s="255"/>
      <c r="BL29" s="255"/>
      <c r="BM29" s="255"/>
      <c r="BN29" s="255"/>
      <c r="BO29" s="255"/>
      <c r="BP29" s="255"/>
      <c r="BQ29" s="255"/>
      <c r="BR29" s="255"/>
      <c r="BS29" s="255"/>
      <c r="BT29" s="255"/>
      <c r="BU29" s="255"/>
      <c r="BV29" s="255"/>
      <c r="BW29" s="255"/>
      <c r="BX29" s="255"/>
      <c r="BY29" s="255"/>
      <c r="BZ29" s="255"/>
      <c r="CA29" s="255"/>
      <c r="CB29" s="255"/>
      <c r="CC29" s="255"/>
      <c r="CD29" s="255"/>
      <c r="CE29" s="255"/>
      <c r="CF29" s="255"/>
      <c r="CG29" s="255"/>
      <c r="CH29" s="255"/>
      <c r="CI29" s="255"/>
      <c r="CJ29" s="255"/>
      <c r="CK29" s="255"/>
      <c r="CL29" s="255"/>
      <c r="CM29" s="255"/>
      <c r="CN29" s="255"/>
      <c r="CO29" s="255"/>
      <c r="CP29" s="255"/>
      <c r="CQ29" s="255"/>
      <c r="CR29" s="255"/>
      <c r="CS29" s="255"/>
      <c r="CT29" s="255"/>
      <c r="CU29" s="255"/>
      <c r="CV29" s="255"/>
      <c r="CW29" s="255"/>
      <c r="CX29" s="255"/>
      <c r="CY29" s="255"/>
      <c r="CZ29" s="255"/>
      <c r="DA29" s="255"/>
      <c r="DB29" s="255"/>
      <c r="DC29" s="255"/>
      <c r="DD29" s="255"/>
      <c r="DE29" s="255"/>
      <c r="DF29" s="255"/>
      <c r="DG29" s="255"/>
      <c r="DH29" s="255"/>
      <c r="DI29" s="255"/>
      <c r="DJ29" s="255"/>
      <c r="DK29" s="255"/>
      <c r="DL29" s="255"/>
      <c r="DM29" s="255"/>
      <c r="DN29" s="255"/>
      <c r="DO29" s="255"/>
      <c r="DP29" s="255"/>
      <c r="DQ29" s="255"/>
      <c r="DR29" s="255"/>
      <c r="DS29" s="255"/>
      <c r="DT29" s="255"/>
      <c r="DU29" s="255"/>
      <c r="DV29" s="255"/>
      <c r="DW29" s="255"/>
      <c r="DX29" s="255"/>
      <c r="DY29" s="255"/>
      <c r="DZ29" s="255"/>
      <c r="EA29" s="255"/>
      <c r="EB29" s="255"/>
      <c r="EC29" s="255"/>
      <c r="ED29" s="255"/>
      <c r="EE29" s="255"/>
      <c r="EF29" s="255"/>
      <c r="EG29" s="255"/>
      <c r="EH29" s="255"/>
      <c r="EI29" s="255"/>
      <c r="EJ29" s="255"/>
      <c r="EK29" s="255"/>
      <c r="EL29" s="255"/>
      <c r="EM29" s="255"/>
      <c r="EN29" s="255"/>
      <c r="EO29" s="255"/>
      <c r="EP29" s="255"/>
      <c r="EQ29" s="255"/>
      <c r="ER29" s="255"/>
      <c r="ES29" s="255"/>
      <c r="ET29" s="255"/>
      <c r="EU29" s="255"/>
      <c r="EV29" s="255"/>
      <c r="EW29" s="255"/>
      <c r="EX29" s="255"/>
      <c r="EY29" s="255"/>
      <c r="EZ29" s="255"/>
      <c r="FA29" s="255"/>
      <c r="FB29" s="255"/>
      <c r="FC29" s="255"/>
      <c r="FD29" s="255"/>
      <c r="FE29" s="255"/>
      <c r="FF29" s="255"/>
      <c r="FG29" s="255"/>
      <c r="FH29" s="255"/>
      <c r="FI29" s="255"/>
      <c r="FJ29" s="255"/>
      <c r="FK29" s="255"/>
      <c r="FL29" s="255"/>
      <c r="FM29" s="255"/>
      <c r="FN29" s="255"/>
      <c r="FO29" s="255"/>
      <c r="FP29" s="255"/>
      <c r="FQ29" s="255"/>
      <c r="FR29" s="255"/>
      <c r="FS29" s="255"/>
      <c r="FT29" s="255"/>
      <c r="FU29" s="255"/>
      <c r="FV29" s="255"/>
      <c r="FW29" s="255"/>
      <c r="FX29" s="255"/>
      <c r="FY29" s="255"/>
      <c r="FZ29" s="255"/>
      <c r="GA29" s="255"/>
      <c r="GB29" s="255"/>
      <c r="GC29" s="255"/>
      <c r="GD29" s="255"/>
      <c r="GE29" s="255"/>
      <c r="GF29" s="255"/>
      <c r="GG29" s="255"/>
      <c r="GH29" s="255"/>
      <c r="GI29" s="255"/>
      <c r="GJ29" s="255"/>
      <c r="GK29" s="255"/>
      <c r="GL29" s="255"/>
      <c r="GM29" s="255"/>
      <c r="GN29" s="255"/>
      <c r="GO29" s="255"/>
      <c r="GP29" s="255"/>
      <c r="GQ29" s="255"/>
      <c r="GR29" s="255"/>
      <c r="GS29" s="255"/>
      <c r="GT29" s="255"/>
      <c r="GU29" s="255"/>
      <c r="GV29" s="255"/>
      <c r="GW29" s="255"/>
      <c r="GX29" s="255"/>
      <c r="GY29" s="255"/>
      <c r="GZ29" s="255"/>
      <c r="HA29" s="255"/>
      <c r="HB29" s="255"/>
      <c r="HC29" s="255"/>
      <c r="HD29" s="255"/>
      <c r="HE29" s="255"/>
      <c r="HF29" s="255"/>
      <c r="HG29" s="255"/>
      <c r="HH29" s="255"/>
      <c r="HI29" s="255"/>
      <c r="HJ29" s="255"/>
      <c r="HK29" s="255"/>
      <c r="HL29" s="255"/>
      <c r="HM29" s="255"/>
      <c r="HN29" s="255"/>
      <c r="HO29" s="255"/>
      <c r="HP29" s="255"/>
      <c r="HQ29" s="255"/>
      <c r="HR29" s="255"/>
      <c r="HS29" s="255"/>
      <c r="HT29" s="255"/>
      <c r="HU29" s="255"/>
      <c r="HV29" s="255"/>
      <c r="HW29" s="255"/>
      <c r="HX29" s="255"/>
      <c r="HY29" s="255"/>
      <c r="HZ29" s="255"/>
      <c r="IA29" s="255"/>
      <c r="IB29" s="255"/>
      <c r="IC29" s="255"/>
      <c r="ID29" s="255"/>
      <c r="IE29" s="255"/>
      <c r="IF29" s="255"/>
      <c r="IG29" s="255"/>
      <c r="IH29" s="255"/>
      <c r="II29" s="255"/>
      <c r="IJ29" s="255"/>
      <c r="IK29" s="255"/>
      <c r="IL29" s="255"/>
      <c r="IM29" s="255"/>
      <c r="IN29" s="255"/>
      <c r="IO29" s="255"/>
      <c r="IP29" s="255"/>
      <c r="IQ29" s="255"/>
      <c r="IR29" s="255"/>
      <c r="IS29" s="255"/>
      <c r="IT29" s="255"/>
      <c r="IU29" s="255"/>
      <c r="IV29" s="255"/>
    </row>
    <row r="30" spans="1:256" s="250" customFormat="1" ht="15">
      <c r="A30" s="328"/>
      <c r="B30" s="329" t="s">
        <v>279</v>
      </c>
      <c r="C30" s="332" t="s">
        <v>225</v>
      </c>
      <c r="D30" s="65" t="s">
        <v>46</v>
      </c>
      <c r="E30" s="65"/>
      <c r="F30" s="328">
        <v>2</v>
      </c>
      <c r="G30" s="338">
        <v>43.5</v>
      </c>
      <c r="H30" s="67">
        <f>G30*F30</f>
        <v>87</v>
      </c>
      <c r="I30" s="328"/>
      <c r="J30" s="328" t="s">
        <v>14</v>
      </c>
      <c r="K30" s="328"/>
      <c r="L30" s="328"/>
      <c r="M30" s="67">
        <f>H30</f>
        <v>87</v>
      </c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9"/>
      <c r="AY30" s="249"/>
      <c r="AZ30" s="249"/>
      <c r="BA30" s="249"/>
      <c r="BB30" s="249"/>
      <c r="BC30" s="249"/>
      <c r="BD30" s="249"/>
      <c r="BE30" s="249"/>
      <c r="BF30" s="249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249"/>
      <c r="BT30" s="249"/>
      <c r="BU30" s="249"/>
      <c r="BV30" s="249"/>
      <c r="BW30" s="249"/>
      <c r="BX30" s="249"/>
      <c r="BY30" s="249"/>
      <c r="BZ30" s="249"/>
      <c r="CA30" s="249"/>
      <c r="CB30" s="249"/>
      <c r="CC30" s="249"/>
      <c r="CD30" s="249"/>
      <c r="CE30" s="249"/>
      <c r="CF30" s="249"/>
      <c r="CG30" s="249"/>
      <c r="CH30" s="249"/>
      <c r="CI30" s="249"/>
      <c r="CJ30" s="249"/>
      <c r="CK30" s="249"/>
      <c r="CL30" s="249"/>
      <c r="CM30" s="249"/>
      <c r="CN30" s="249"/>
      <c r="CO30" s="249"/>
      <c r="CP30" s="249"/>
      <c r="CQ30" s="249"/>
      <c r="CR30" s="249"/>
      <c r="CS30" s="249"/>
      <c r="CT30" s="249"/>
      <c r="CU30" s="249"/>
      <c r="CV30" s="249"/>
      <c r="CW30" s="249"/>
      <c r="CX30" s="249"/>
      <c r="CY30" s="249"/>
      <c r="CZ30" s="249"/>
      <c r="DA30" s="249"/>
      <c r="DB30" s="249"/>
      <c r="DC30" s="249"/>
      <c r="DD30" s="249"/>
      <c r="DE30" s="249"/>
      <c r="DF30" s="249"/>
      <c r="DG30" s="249"/>
      <c r="DH30" s="249"/>
      <c r="DI30" s="249"/>
      <c r="DJ30" s="249"/>
      <c r="DK30" s="249"/>
      <c r="DL30" s="249"/>
      <c r="DM30" s="249"/>
      <c r="DN30" s="249"/>
      <c r="DO30" s="249"/>
      <c r="DP30" s="249"/>
      <c r="DQ30" s="249"/>
      <c r="DR30" s="249"/>
      <c r="DS30" s="249"/>
      <c r="DT30" s="249"/>
      <c r="DU30" s="249"/>
      <c r="DV30" s="249"/>
      <c r="DW30" s="249"/>
      <c r="DX30" s="249"/>
      <c r="DY30" s="249"/>
      <c r="DZ30" s="249"/>
      <c r="EA30" s="249"/>
      <c r="EB30" s="249"/>
      <c r="EC30" s="249"/>
      <c r="ED30" s="249"/>
      <c r="EE30" s="249"/>
      <c r="EF30" s="249"/>
      <c r="EG30" s="249"/>
      <c r="EH30" s="249"/>
      <c r="EI30" s="249"/>
      <c r="EJ30" s="249"/>
      <c r="EK30" s="249"/>
      <c r="EL30" s="249"/>
      <c r="EM30" s="249"/>
      <c r="EN30" s="249"/>
      <c r="EO30" s="249"/>
      <c r="EP30" s="249"/>
      <c r="EQ30" s="249"/>
      <c r="ER30" s="249"/>
      <c r="ES30" s="249"/>
      <c r="ET30" s="249"/>
      <c r="EU30" s="249"/>
      <c r="EV30" s="249"/>
      <c r="EW30" s="249"/>
      <c r="EX30" s="249"/>
      <c r="EY30" s="249"/>
      <c r="EZ30" s="249"/>
      <c r="FA30" s="249"/>
      <c r="FB30" s="249"/>
      <c r="FC30" s="249"/>
      <c r="FD30" s="249"/>
      <c r="FE30" s="249"/>
      <c r="FF30" s="249"/>
      <c r="FG30" s="249"/>
      <c r="FH30" s="249"/>
      <c r="FI30" s="249"/>
      <c r="FJ30" s="249"/>
      <c r="FK30" s="249"/>
      <c r="FL30" s="249"/>
      <c r="FM30" s="249"/>
      <c r="FN30" s="249"/>
      <c r="FO30" s="249"/>
      <c r="FP30" s="249"/>
      <c r="FQ30" s="249"/>
      <c r="FR30" s="249"/>
      <c r="FS30" s="249"/>
      <c r="FT30" s="249"/>
      <c r="FU30" s="249"/>
      <c r="FV30" s="249"/>
      <c r="FW30" s="249"/>
      <c r="FX30" s="249"/>
      <c r="FY30" s="249"/>
      <c r="FZ30" s="249"/>
      <c r="GA30" s="249"/>
      <c r="GB30" s="249"/>
      <c r="GC30" s="249"/>
      <c r="GD30" s="249"/>
      <c r="GE30" s="249"/>
      <c r="GF30" s="249"/>
      <c r="GG30" s="249"/>
      <c r="GH30" s="249"/>
      <c r="GI30" s="249"/>
      <c r="GJ30" s="249"/>
      <c r="GK30" s="249"/>
      <c r="GL30" s="249"/>
      <c r="GM30" s="249"/>
      <c r="GN30" s="249"/>
      <c r="GO30" s="249"/>
      <c r="GP30" s="249"/>
      <c r="GQ30" s="249"/>
      <c r="GR30" s="249"/>
      <c r="GS30" s="249"/>
      <c r="GT30" s="249"/>
      <c r="GU30" s="249"/>
      <c r="GV30" s="249"/>
      <c r="GW30" s="249"/>
      <c r="GX30" s="249"/>
      <c r="GY30" s="249"/>
      <c r="GZ30" s="249"/>
      <c r="HA30" s="249"/>
      <c r="HB30" s="249"/>
      <c r="HC30" s="249"/>
      <c r="HD30" s="249"/>
      <c r="HE30" s="249"/>
      <c r="HF30" s="249"/>
      <c r="HG30" s="249"/>
      <c r="HH30" s="249"/>
      <c r="HI30" s="249"/>
      <c r="HJ30" s="249"/>
      <c r="HK30" s="249"/>
      <c r="HL30" s="249"/>
      <c r="HM30" s="249"/>
      <c r="HN30" s="249"/>
      <c r="HO30" s="249"/>
      <c r="HP30" s="249"/>
      <c r="HQ30" s="249"/>
      <c r="HR30" s="249"/>
      <c r="HS30" s="249"/>
      <c r="HT30" s="249"/>
      <c r="HU30" s="249"/>
      <c r="HV30" s="249"/>
      <c r="HW30" s="249"/>
      <c r="HX30" s="249"/>
      <c r="HY30" s="249"/>
      <c r="HZ30" s="249"/>
      <c r="IA30" s="249"/>
      <c r="IB30" s="249"/>
      <c r="IC30" s="249"/>
      <c r="ID30" s="249"/>
      <c r="IE30" s="249"/>
      <c r="IF30" s="249"/>
      <c r="IG30" s="249"/>
      <c r="IH30" s="249"/>
      <c r="II30" s="249"/>
      <c r="IJ30" s="249"/>
      <c r="IK30" s="249"/>
      <c r="IL30" s="249"/>
      <c r="IM30" s="249"/>
      <c r="IN30" s="249"/>
      <c r="IO30" s="249"/>
      <c r="IP30" s="249"/>
      <c r="IQ30" s="249"/>
      <c r="IR30" s="249"/>
      <c r="IS30" s="249"/>
      <c r="IT30" s="249"/>
      <c r="IU30" s="249"/>
      <c r="IV30" s="249"/>
    </row>
    <row r="31" spans="1:256" s="221" customFormat="1" ht="15">
      <c r="A31" s="328"/>
      <c r="B31" s="329"/>
      <c r="C31" s="330" t="s">
        <v>29</v>
      </c>
      <c r="D31" s="328" t="s">
        <v>22</v>
      </c>
      <c r="E31" s="328">
        <v>0.14000000000000001</v>
      </c>
      <c r="F31" s="328">
        <f>E31*F28</f>
        <v>0.28000000000000003</v>
      </c>
      <c r="G31" s="328">
        <v>4</v>
      </c>
      <c r="H31" s="67">
        <f>G31*F31</f>
        <v>1.1200000000000001</v>
      </c>
      <c r="I31" s="328"/>
      <c r="J31" s="328"/>
      <c r="K31" s="328"/>
      <c r="L31" s="328"/>
      <c r="M31" s="67">
        <f>H31</f>
        <v>1.1200000000000001</v>
      </c>
    </row>
    <row r="32" spans="1:256" s="221" customFormat="1" ht="15">
      <c r="A32" s="328"/>
      <c r="B32" s="63" t="s">
        <v>226</v>
      </c>
      <c r="C32" s="66" t="s">
        <v>227</v>
      </c>
      <c r="D32" s="66" t="s">
        <v>46</v>
      </c>
      <c r="E32" s="66"/>
      <c r="F32" s="335">
        <v>2</v>
      </c>
      <c r="G32" s="328"/>
      <c r="H32" s="328"/>
      <c r="I32" s="328"/>
      <c r="J32" s="328"/>
      <c r="K32" s="328"/>
      <c r="L32" s="328"/>
      <c r="M32" s="328"/>
    </row>
    <row r="33" spans="1:256" s="221" customFormat="1" ht="15">
      <c r="A33" s="328"/>
      <c r="B33" s="329"/>
      <c r="C33" s="330" t="s">
        <v>64</v>
      </c>
      <c r="D33" s="328" t="s">
        <v>20</v>
      </c>
      <c r="E33" s="328">
        <v>4</v>
      </c>
      <c r="F33" s="336">
        <f>E33*F32</f>
        <v>8</v>
      </c>
      <c r="G33" s="328"/>
      <c r="H33" s="328"/>
      <c r="I33" s="328">
        <v>7.2</v>
      </c>
      <c r="J33" s="67">
        <f>I33*F33</f>
        <v>57.6</v>
      </c>
      <c r="K33" s="328"/>
      <c r="L33" s="328"/>
      <c r="M33" s="67">
        <f>J33</f>
        <v>57.6</v>
      </c>
    </row>
    <row r="34" spans="1:256" s="221" customFormat="1" ht="15">
      <c r="A34" s="328"/>
      <c r="B34" s="329" t="s">
        <v>280</v>
      </c>
      <c r="C34" s="332" t="s">
        <v>229</v>
      </c>
      <c r="D34" s="65" t="s">
        <v>46</v>
      </c>
      <c r="E34" s="65"/>
      <c r="F34" s="339">
        <f>F32</f>
        <v>2</v>
      </c>
      <c r="G34" s="67">
        <v>75.099999999999994</v>
      </c>
      <c r="H34" s="67">
        <f>G34*F34</f>
        <v>150.19999999999999</v>
      </c>
      <c r="I34" s="328"/>
      <c r="J34" s="328"/>
      <c r="K34" s="328"/>
      <c r="L34" s="328"/>
      <c r="M34" s="67">
        <f>H34</f>
        <v>150.19999999999999</v>
      </c>
    </row>
    <row r="35" spans="1:256" s="221" customFormat="1" ht="15">
      <c r="A35" s="328"/>
      <c r="B35" s="329"/>
      <c r="C35" s="330" t="s">
        <v>29</v>
      </c>
      <c r="D35" s="328" t="s">
        <v>22</v>
      </c>
      <c r="E35" s="328">
        <v>1.1200000000000001</v>
      </c>
      <c r="F35" s="328">
        <f>E35*F32</f>
        <v>2.2400000000000002</v>
      </c>
      <c r="G35" s="328">
        <v>4</v>
      </c>
      <c r="H35" s="67">
        <f>G35*F35</f>
        <v>8.9600000000000009</v>
      </c>
      <c r="I35" s="328"/>
      <c r="J35" s="328"/>
      <c r="K35" s="328"/>
      <c r="L35" s="328"/>
      <c r="M35" s="67">
        <f>H35</f>
        <v>8.9600000000000009</v>
      </c>
    </row>
    <row r="36" spans="1:256" s="221" customFormat="1" ht="15">
      <c r="A36" s="328"/>
      <c r="B36" s="63" t="s">
        <v>230</v>
      </c>
      <c r="C36" s="66" t="s">
        <v>238</v>
      </c>
      <c r="D36" s="66" t="s">
        <v>46</v>
      </c>
      <c r="E36" s="66"/>
      <c r="F36" s="335">
        <v>4</v>
      </c>
      <c r="G36" s="328"/>
      <c r="H36" s="328"/>
      <c r="I36" s="328"/>
      <c r="J36" s="328"/>
      <c r="K36" s="328" t="s">
        <v>14</v>
      </c>
      <c r="L36" s="328"/>
      <c r="M36" s="328"/>
    </row>
    <row r="37" spans="1:256" s="221" customFormat="1" ht="15">
      <c r="A37" s="328"/>
      <c r="B37" s="329"/>
      <c r="C37" s="330" t="s">
        <v>19</v>
      </c>
      <c r="D37" s="328" t="s">
        <v>20</v>
      </c>
      <c r="E37" s="328">
        <v>1.03</v>
      </c>
      <c r="F37" s="328">
        <f>E37*F36</f>
        <v>4.12</v>
      </c>
      <c r="G37" s="328"/>
      <c r="H37" s="328"/>
      <c r="I37" s="328">
        <v>7.2</v>
      </c>
      <c r="J37" s="67">
        <f>I37*F37</f>
        <v>29.664000000000001</v>
      </c>
      <c r="K37" s="328"/>
      <c r="L37" s="328"/>
      <c r="M37" s="67">
        <f>J37</f>
        <v>29.664000000000001</v>
      </c>
    </row>
    <row r="38" spans="1:256" s="221" customFormat="1" ht="15">
      <c r="A38" s="328"/>
      <c r="B38" s="328"/>
      <c r="C38" s="330" t="s">
        <v>21</v>
      </c>
      <c r="D38" s="328" t="s">
        <v>22</v>
      </c>
      <c r="E38" s="328">
        <v>0.58399999999999996</v>
      </c>
      <c r="F38" s="328">
        <f>E38*F36</f>
        <v>2.3359999999999999</v>
      </c>
      <c r="G38" s="328"/>
      <c r="H38" s="328"/>
      <c r="I38" s="328"/>
      <c r="J38" s="328"/>
      <c r="K38" s="328">
        <v>4</v>
      </c>
      <c r="L38" s="67">
        <f>K38*F38</f>
        <v>9.3439999999999994</v>
      </c>
      <c r="M38" s="67">
        <f>L38</f>
        <v>9.3439999999999994</v>
      </c>
    </row>
    <row r="39" spans="1:256" s="221" customFormat="1" ht="30">
      <c r="A39" s="328"/>
      <c r="B39" s="329" t="s">
        <v>228</v>
      </c>
      <c r="C39" s="332" t="s">
        <v>231</v>
      </c>
      <c r="D39" s="65" t="s">
        <v>46</v>
      </c>
      <c r="E39" s="65"/>
      <c r="F39" s="65">
        <v>4</v>
      </c>
      <c r="G39" s="67">
        <v>80.5</v>
      </c>
      <c r="H39" s="67">
        <f>G39*F39</f>
        <v>322</v>
      </c>
      <c r="I39" s="328"/>
      <c r="J39" s="328"/>
      <c r="K39" s="328"/>
      <c r="L39" s="328"/>
      <c r="M39" s="67">
        <f>H39</f>
        <v>322</v>
      </c>
    </row>
    <row r="40" spans="1:256" s="221" customFormat="1" ht="15">
      <c r="A40" s="328"/>
      <c r="B40" s="328"/>
      <c r="C40" s="330" t="s">
        <v>29</v>
      </c>
      <c r="D40" s="328" t="s">
        <v>22</v>
      </c>
      <c r="E40" s="328">
        <v>1.62</v>
      </c>
      <c r="F40" s="328">
        <f>E40*F36</f>
        <v>6.48</v>
      </c>
      <c r="G40" s="67">
        <v>4</v>
      </c>
      <c r="H40" s="67">
        <f>G40*F40</f>
        <v>25.92</v>
      </c>
      <c r="I40" s="328"/>
      <c r="J40" s="328"/>
      <c r="K40" s="328"/>
      <c r="L40" s="328"/>
      <c r="M40" s="67">
        <f>H40</f>
        <v>25.92</v>
      </c>
    </row>
    <row r="41" spans="1:256" s="221" customFormat="1" ht="15">
      <c r="A41" s="328"/>
      <c r="B41" s="66"/>
      <c r="C41" s="66" t="s">
        <v>232</v>
      </c>
      <c r="D41" s="66"/>
      <c r="E41" s="66"/>
      <c r="F41" s="66"/>
      <c r="G41" s="184"/>
      <c r="H41" s="184">
        <f>SUM(H8:H40)</f>
        <v>4810.9299999999994</v>
      </c>
      <c r="I41" s="66"/>
      <c r="J41" s="184">
        <f>SUM(J8:J40)</f>
        <v>1301.5439999999999</v>
      </c>
      <c r="K41" s="184"/>
      <c r="L41" s="184">
        <f>SUM(L8:L40)</f>
        <v>88.073999999999998</v>
      </c>
      <c r="M41" s="184">
        <f>SUM(M8:M40)</f>
        <v>6200.5479999999998</v>
      </c>
    </row>
    <row r="42" spans="1:256" s="95" customFormat="1" ht="15">
      <c r="A42" s="340"/>
      <c r="B42" s="341"/>
      <c r="C42" s="342" t="s">
        <v>74</v>
      </c>
      <c r="D42" s="343">
        <v>0.05</v>
      </c>
      <c r="E42" s="344"/>
      <c r="F42" s="344"/>
      <c r="G42" s="344"/>
      <c r="H42" s="345"/>
      <c r="I42" s="345"/>
      <c r="J42" s="346"/>
      <c r="K42" s="345"/>
      <c r="L42" s="345"/>
      <c r="M42" s="345">
        <f>H41*D42</f>
        <v>240.54649999999998</v>
      </c>
    </row>
    <row r="43" spans="1:256" s="95" customFormat="1" ht="15">
      <c r="A43" s="340"/>
      <c r="B43" s="347"/>
      <c r="C43" s="342" t="s">
        <v>75</v>
      </c>
      <c r="D43" s="347"/>
      <c r="E43" s="348"/>
      <c r="F43" s="348"/>
      <c r="G43" s="348"/>
      <c r="H43" s="348"/>
      <c r="I43" s="349"/>
      <c r="J43" s="350"/>
      <c r="K43" s="349"/>
      <c r="L43" s="349"/>
      <c r="M43" s="349">
        <f>M42+M41</f>
        <v>6441.0945000000002</v>
      </c>
    </row>
    <row r="44" spans="1:256" s="221" customFormat="1" ht="15.75">
      <c r="A44" s="328"/>
      <c r="B44" s="328"/>
      <c r="C44" s="351" t="s">
        <v>233</v>
      </c>
      <c r="D44" s="352">
        <v>0.75</v>
      </c>
      <c r="E44" s="328"/>
      <c r="F44" s="328"/>
      <c r="G44" s="67"/>
      <c r="H44" s="67"/>
      <c r="I44" s="328"/>
      <c r="J44" s="328"/>
      <c r="K44" s="328"/>
      <c r="L44" s="328"/>
      <c r="M44" s="67">
        <f>D44*J41</f>
        <v>976.1579999999999</v>
      </c>
    </row>
    <row r="45" spans="1:256" s="221" customFormat="1" ht="15">
      <c r="A45" s="328"/>
      <c r="B45" s="328"/>
      <c r="C45" s="353" t="s">
        <v>10</v>
      </c>
      <c r="D45" s="354"/>
      <c r="E45" s="328"/>
      <c r="F45" s="328"/>
      <c r="G45" s="67"/>
      <c r="H45" s="67"/>
      <c r="I45" s="328"/>
      <c r="J45" s="328"/>
      <c r="K45" s="328"/>
      <c r="L45" s="328"/>
      <c r="M45" s="184">
        <f>M44+M43</f>
        <v>7417.2525000000005</v>
      </c>
    </row>
    <row r="46" spans="1:256" s="221" customFormat="1" ht="15.75">
      <c r="A46" s="328"/>
      <c r="B46" s="328"/>
      <c r="C46" s="353" t="s">
        <v>234</v>
      </c>
      <c r="D46" s="352">
        <v>0.08</v>
      </c>
      <c r="E46" s="328"/>
      <c r="F46" s="328"/>
      <c r="G46" s="67"/>
      <c r="H46" s="67"/>
      <c r="I46" s="328"/>
      <c r="J46" s="328"/>
      <c r="K46" s="328"/>
      <c r="L46" s="328"/>
      <c r="M46" s="67">
        <f>D46*M45</f>
        <v>593.38020000000006</v>
      </c>
    </row>
    <row r="47" spans="1:256" s="221" customFormat="1" ht="15">
      <c r="A47" s="328"/>
      <c r="B47" s="328"/>
      <c r="C47" s="66" t="s">
        <v>235</v>
      </c>
      <c r="D47" s="66"/>
      <c r="E47" s="66"/>
      <c r="F47" s="66"/>
      <c r="G47" s="184"/>
      <c r="H47" s="184"/>
      <c r="I47" s="66"/>
      <c r="J47" s="66"/>
      <c r="K47" s="66"/>
      <c r="L47" s="66"/>
      <c r="M47" s="184">
        <f>SUM(M45:M46)</f>
        <v>8010.6327000000001</v>
      </c>
    </row>
    <row r="48" spans="1:256" s="95" customFormat="1" ht="15">
      <c r="A48" s="355"/>
      <c r="B48" s="356"/>
      <c r="C48" s="357" t="s">
        <v>114</v>
      </c>
      <c r="D48" s="343">
        <v>0.03</v>
      </c>
      <c r="E48" s="358"/>
      <c r="F48" s="358"/>
      <c r="G48" s="358"/>
      <c r="H48" s="358"/>
      <c r="I48" s="359"/>
      <c r="J48" s="360"/>
      <c r="K48" s="359"/>
      <c r="L48" s="359"/>
      <c r="M48" s="359">
        <f>M47*D48</f>
        <v>240.31898100000001</v>
      </c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202"/>
      <c r="BJ48" s="202"/>
      <c r="BK48" s="202"/>
      <c r="BL48" s="202"/>
      <c r="BM48" s="202"/>
      <c r="BN48" s="202"/>
      <c r="BO48" s="202"/>
      <c r="BP48" s="202"/>
      <c r="BQ48" s="202"/>
      <c r="BR48" s="202"/>
      <c r="BS48" s="202"/>
      <c r="BT48" s="202"/>
      <c r="BU48" s="202"/>
      <c r="BV48" s="202"/>
      <c r="BW48" s="202"/>
      <c r="BX48" s="202"/>
      <c r="BY48" s="202"/>
      <c r="BZ48" s="202"/>
      <c r="CA48" s="202"/>
      <c r="CB48" s="202"/>
      <c r="CC48" s="202"/>
      <c r="CD48" s="202"/>
      <c r="CE48" s="202"/>
      <c r="CF48" s="202"/>
      <c r="CG48" s="202"/>
      <c r="CH48" s="202"/>
      <c r="CI48" s="202"/>
      <c r="CJ48" s="202"/>
      <c r="CK48" s="202"/>
      <c r="CL48" s="202"/>
      <c r="CM48" s="202"/>
      <c r="CN48" s="202"/>
      <c r="CO48" s="202"/>
      <c r="CP48" s="202"/>
      <c r="CQ48" s="202"/>
      <c r="CR48" s="202"/>
      <c r="CS48" s="202"/>
      <c r="CT48" s="202"/>
      <c r="CU48" s="202"/>
      <c r="CV48" s="202"/>
      <c r="CW48" s="202"/>
      <c r="CX48" s="202"/>
      <c r="CY48" s="202"/>
      <c r="CZ48" s="202"/>
      <c r="DA48" s="202"/>
      <c r="DB48" s="202"/>
      <c r="DC48" s="202"/>
      <c r="DD48" s="202"/>
      <c r="DE48" s="202"/>
      <c r="DF48" s="202"/>
      <c r="DG48" s="202"/>
      <c r="DH48" s="202"/>
      <c r="DI48" s="202"/>
      <c r="DJ48" s="202"/>
      <c r="DK48" s="202"/>
      <c r="DL48" s="202"/>
      <c r="DM48" s="202"/>
      <c r="DN48" s="202"/>
      <c r="DO48" s="202"/>
      <c r="DP48" s="202"/>
      <c r="DQ48" s="202"/>
      <c r="DR48" s="202"/>
      <c r="DS48" s="202"/>
      <c r="DT48" s="202"/>
      <c r="DU48" s="202"/>
      <c r="DV48" s="202"/>
      <c r="DW48" s="202"/>
      <c r="DX48" s="202"/>
      <c r="DY48" s="202"/>
      <c r="DZ48" s="202"/>
      <c r="EA48" s="202"/>
      <c r="EB48" s="202"/>
      <c r="EC48" s="202"/>
      <c r="ED48" s="202"/>
      <c r="EE48" s="202"/>
      <c r="EF48" s="202"/>
      <c r="EG48" s="202"/>
      <c r="EH48" s="202"/>
      <c r="EI48" s="202"/>
      <c r="EJ48" s="202"/>
      <c r="EK48" s="202"/>
      <c r="EL48" s="202"/>
      <c r="EM48" s="202"/>
      <c r="EN48" s="202"/>
      <c r="EO48" s="202"/>
      <c r="EP48" s="202"/>
      <c r="EQ48" s="202"/>
      <c r="ER48" s="202"/>
      <c r="ES48" s="202"/>
      <c r="ET48" s="202"/>
      <c r="EU48" s="202"/>
      <c r="EV48" s="202"/>
      <c r="EW48" s="202"/>
      <c r="EX48" s="202"/>
      <c r="EY48" s="202"/>
      <c r="EZ48" s="202"/>
      <c r="FA48" s="202"/>
      <c r="FB48" s="202"/>
      <c r="FC48" s="202"/>
      <c r="FD48" s="202"/>
      <c r="FE48" s="202"/>
      <c r="FF48" s="202"/>
      <c r="FG48" s="202"/>
      <c r="FH48" s="202"/>
      <c r="FI48" s="202"/>
      <c r="FJ48" s="202"/>
      <c r="FK48" s="202"/>
      <c r="FL48" s="202"/>
      <c r="FM48" s="202"/>
      <c r="FN48" s="202"/>
      <c r="FO48" s="202"/>
      <c r="FP48" s="202"/>
      <c r="FQ48" s="202"/>
      <c r="FR48" s="202"/>
      <c r="FS48" s="202"/>
      <c r="FT48" s="202"/>
      <c r="FU48" s="202"/>
      <c r="FV48" s="202"/>
      <c r="FW48" s="202"/>
      <c r="FX48" s="202"/>
      <c r="FY48" s="202"/>
      <c r="FZ48" s="202"/>
      <c r="GA48" s="202"/>
      <c r="GB48" s="202"/>
      <c r="GC48" s="202"/>
      <c r="GD48" s="202"/>
      <c r="GE48" s="202"/>
      <c r="GF48" s="202"/>
      <c r="GG48" s="202"/>
      <c r="GH48" s="202"/>
      <c r="GI48" s="202"/>
      <c r="GJ48" s="202"/>
      <c r="GK48" s="202"/>
      <c r="GL48" s="202"/>
      <c r="GM48" s="202"/>
      <c r="GN48" s="202"/>
      <c r="GO48" s="202"/>
      <c r="GP48" s="202"/>
      <c r="GQ48" s="202"/>
      <c r="GR48" s="202"/>
      <c r="GS48" s="202"/>
      <c r="GT48" s="202"/>
      <c r="GU48" s="202"/>
      <c r="GV48" s="202"/>
      <c r="GW48" s="202"/>
      <c r="GX48" s="202"/>
      <c r="GY48" s="202"/>
      <c r="GZ48" s="202"/>
      <c r="HA48" s="202"/>
      <c r="HB48" s="202"/>
      <c r="HC48" s="202"/>
      <c r="HD48" s="202"/>
      <c r="HE48" s="202"/>
      <c r="HF48" s="202"/>
      <c r="HG48" s="202"/>
      <c r="HH48" s="202"/>
      <c r="HI48" s="202"/>
      <c r="HJ48" s="202"/>
      <c r="HK48" s="202"/>
      <c r="HL48" s="202"/>
      <c r="HM48" s="202"/>
      <c r="HN48" s="202"/>
      <c r="HO48" s="202"/>
      <c r="HP48" s="202"/>
      <c r="HQ48" s="202"/>
      <c r="HR48" s="202"/>
      <c r="HS48" s="202"/>
      <c r="HT48" s="202"/>
      <c r="HU48" s="202"/>
      <c r="HV48" s="202"/>
      <c r="HW48" s="202"/>
      <c r="HX48" s="202"/>
      <c r="HY48" s="202"/>
      <c r="HZ48" s="202"/>
      <c r="IA48" s="202"/>
      <c r="IB48" s="202"/>
      <c r="IC48" s="202"/>
      <c r="ID48" s="202"/>
      <c r="IE48" s="202"/>
      <c r="IF48" s="202"/>
      <c r="IG48" s="202"/>
      <c r="IH48" s="202"/>
      <c r="II48" s="202"/>
      <c r="IJ48" s="202"/>
      <c r="IK48" s="202"/>
      <c r="IL48" s="202"/>
      <c r="IM48" s="202"/>
      <c r="IN48" s="202"/>
      <c r="IO48" s="202"/>
      <c r="IP48" s="202"/>
      <c r="IQ48" s="202"/>
      <c r="IR48" s="202"/>
      <c r="IS48" s="202"/>
      <c r="IT48" s="202"/>
      <c r="IU48" s="202"/>
      <c r="IV48" s="202"/>
    </row>
    <row r="49" spans="1:256" s="95" customFormat="1" ht="15">
      <c r="A49" s="355"/>
      <c r="B49" s="361"/>
      <c r="C49" s="357" t="s">
        <v>75</v>
      </c>
      <c r="D49" s="362"/>
      <c r="E49" s="363"/>
      <c r="F49" s="363"/>
      <c r="G49" s="363"/>
      <c r="H49" s="363"/>
      <c r="I49" s="364"/>
      <c r="J49" s="365"/>
      <c r="K49" s="364"/>
      <c r="L49" s="364"/>
      <c r="M49" s="364">
        <f>M48+M47</f>
        <v>8250.9516810000005</v>
      </c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2"/>
      <c r="BQ49" s="202"/>
      <c r="BR49" s="202"/>
      <c r="BS49" s="202"/>
      <c r="BT49" s="202"/>
      <c r="BU49" s="202"/>
      <c r="BV49" s="202"/>
      <c r="BW49" s="202"/>
      <c r="BX49" s="202"/>
      <c r="BY49" s="202"/>
      <c r="BZ49" s="202"/>
      <c r="CA49" s="202"/>
      <c r="CB49" s="202"/>
      <c r="CC49" s="202"/>
      <c r="CD49" s="202"/>
      <c r="CE49" s="202"/>
      <c r="CF49" s="202"/>
      <c r="CG49" s="202"/>
      <c r="CH49" s="202"/>
      <c r="CI49" s="202"/>
      <c r="CJ49" s="202"/>
      <c r="CK49" s="202"/>
      <c r="CL49" s="202"/>
      <c r="CM49" s="202"/>
      <c r="CN49" s="202"/>
      <c r="CO49" s="202"/>
      <c r="CP49" s="202"/>
      <c r="CQ49" s="202"/>
      <c r="CR49" s="202"/>
      <c r="CS49" s="202"/>
      <c r="CT49" s="202"/>
      <c r="CU49" s="202"/>
      <c r="CV49" s="202"/>
      <c r="CW49" s="202"/>
      <c r="CX49" s="202"/>
      <c r="CY49" s="202"/>
      <c r="CZ49" s="202"/>
      <c r="DA49" s="202"/>
      <c r="DB49" s="202"/>
      <c r="DC49" s="202"/>
      <c r="DD49" s="202"/>
      <c r="DE49" s="202"/>
      <c r="DF49" s="202"/>
      <c r="DG49" s="202"/>
      <c r="DH49" s="202"/>
      <c r="DI49" s="202"/>
      <c r="DJ49" s="202"/>
      <c r="DK49" s="202"/>
      <c r="DL49" s="202"/>
      <c r="DM49" s="202"/>
      <c r="DN49" s="202"/>
      <c r="DO49" s="202"/>
      <c r="DP49" s="202"/>
      <c r="DQ49" s="202"/>
      <c r="DR49" s="202"/>
      <c r="DS49" s="202"/>
      <c r="DT49" s="202"/>
      <c r="DU49" s="202"/>
      <c r="DV49" s="202"/>
      <c r="DW49" s="202"/>
      <c r="DX49" s="202"/>
      <c r="DY49" s="202"/>
      <c r="DZ49" s="202"/>
      <c r="EA49" s="202"/>
      <c r="EB49" s="202"/>
      <c r="EC49" s="202"/>
      <c r="ED49" s="202"/>
      <c r="EE49" s="202"/>
      <c r="EF49" s="202"/>
      <c r="EG49" s="202"/>
      <c r="EH49" s="202"/>
      <c r="EI49" s="202"/>
      <c r="EJ49" s="202"/>
      <c r="EK49" s="202"/>
      <c r="EL49" s="202"/>
      <c r="EM49" s="202"/>
      <c r="EN49" s="202"/>
      <c r="EO49" s="202"/>
      <c r="EP49" s="202"/>
      <c r="EQ49" s="202"/>
      <c r="ER49" s="202"/>
      <c r="ES49" s="202"/>
      <c r="ET49" s="202"/>
      <c r="EU49" s="202"/>
      <c r="EV49" s="202"/>
      <c r="EW49" s="202"/>
      <c r="EX49" s="202"/>
      <c r="EY49" s="202"/>
      <c r="EZ49" s="202"/>
      <c r="FA49" s="202"/>
      <c r="FB49" s="202"/>
      <c r="FC49" s="202"/>
      <c r="FD49" s="202"/>
      <c r="FE49" s="202"/>
      <c r="FF49" s="202"/>
      <c r="FG49" s="202"/>
      <c r="FH49" s="202"/>
      <c r="FI49" s="202"/>
      <c r="FJ49" s="202"/>
      <c r="FK49" s="202"/>
      <c r="FL49" s="202"/>
      <c r="FM49" s="202"/>
      <c r="FN49" s="202"/>
      <c r="FO49" s="202"/>
      <c r="FP49" s="202"/>
      <c r="FQ49" s="202"/>
      <c r="FR49" s="202"/>
      <c r="FS49" s="202"/>
      <c r="FT49" s="202"/>
      <c r="FU49" s="202"/>
      <c r="FV49" s="202"/>
      <c r="FW49" s="202"/>
      <c r="FX49" s="202"/>
      <c r="FY49" s="202"/>
      <c r="FZ49" s="202"/>
      <c r="GA49" s="202"/>
      <c r="GB49" s="202"/>
      <c r="GC49" s="202"/>
      <c r="GD49" s="202"/>
      <c r="GE49" s="202"/>
      <c r="GF49" s="202"/>
      <c r="GG49" s="202"/>
      <c r="GH49" s="202"/>
      <c r="GI49" s="202"/>
      <c r="GJ49" s="202"/>
      <c r="GK49" s="202"/>
      <c r="GL49" s="202"/>
      <c r="GM49" s="202"/>
      <c r="GN49" s="202"/>
      <c r="GO49" s="202"/>
      <c r="GP49" s="202"/>
      <c r="GQ49" s="202"/>
      <c r="GR49" s="202"/>
      <c r="GS49" s="202"/>
      <c r="GT49" s="202"/>
      <c r="GU49" s="202"/>
      <c r="GV49" s="202"/>
      <c r="GW49" s="202"/>
      <c r="GX49" s="202"/>
      <c r="GY49" s="202"/>
      <c r="GZ49" s="202"/>
      <c r="HA49" s="202"/>
      <c r="HB49" s="202"/>
      <c r="HC49" s="202"/>
      <c r="HD49" s="202"/>
      <c r="HE49" s="202"/>
      <c r="HF49" s="202"/>
      <c r="HG49" s="202"/>
      <c r="HH49" s="202"/>
      <c r="HI49" s="202"/>
      <c r="HJ49" s="202"/>
      <c r="HK49" s="202"/>
      <c r="HL49" s="202"/>
      <c r="HM49" s="202"/>
      <c r="HN49" s="202"/>
      <c r="HO49" s="202"/>
      <c r="HP49" s="202"/>
      <c r="HQ49" s="202"/>
      <c r="HR49" s="202"/>
      <c r="HS49" s="202"/>
      <c r="HT49" s="202"/>
      <c r="HU49" s="202"/>
      <c r="HV49" s="202"/>
      <c r="HW49" s="202"/>
      <c r="HX49" s="202"/>
      <c r="HY49" s="202"/>
      <c r="HZ49" s="202"/>
      <c r="IA49" s="202"/>
      <c r="IB49" s="202"/>
      <c r="IC49" s="202"/>
      <c r="ID49" s="202"/>
      <c r="IE49" s="202"/>
      <c r="IF49" s="202"/>
      <c r="IG49" s="202"/>
      <c r="IH49" s="202"/>
      <c r="II49" s="202"/>
      <c r="IJ49" s="202"/>
      <c r="IK49" s="202"/>
      <c r="IL49" s="202"/>
      <c r="IM49" s="202"/>
      <c r="IN49" s="202"/>
      <c r="IO49" s="202"/>
      <c r="IP49" s="202"/>
      <c r="IQ49" s="202"/>
      <c r="IR49" s="202"/>
      <c r="IS49" s="202"/>
      <c r="IT49" s="202"/>
      <c r="IU49" s="202"/>
      <c r="IV49" s="202"/>
    </row>
    <row r="50" spans="1:256" s="95" customFormat="1" ht="15">
      <c r="A50" s="355"/>
      <c r="B50" s="356"/>
      <c r="C50" s="357" t="s">
        <v>115</v>
      </c>
      <c r="D50" s="343">
        <v>0.18</v>
      </c>
      <c r="E50" s="358"/>
      <c r="F50" s="358"/>
      <c r="G50" s="358"/>
      <c r="H50" s="358"/>
      <c r="I50" s="359"/>
      <c r="J50" s="360"/>
      <c r="K50" s="359"/>
      <c r="L50" s="359"/>
      <c r="M50" s="359">
        <f>M49*D50</f>
        <v>1485.17130258</v>
      </c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  <c r="BI50" s="202"/>
      <c r="BJ50" s="202"/>
      <c r="BK50" s="202"/>
      <c r="BL50" s="202"/>
      <c r="BM50" s="202"/>
      <c r="BN50" s="202"/>
      <c r="BO50" s="202"/>
      <c r="BP50" s="202"/>
      <c r="BQ50" s="202"/>
      <c r="BR50" s="202"/>
      <c r="BS50" s="202"/>
      <c r="BT50" s="202"/>
      <c r="BU50" s="202"/>
      <c r="BV50" s="202"/>
      <c r="BW50" s="202"/>
      <c r="BX50" s="202"/>
      <c r="BY50" s="202"/>
      <c r="BZ50" s="202"/>
      <c r="CA50" s="202"/>
      <c r="CB50" s="202"/>
      <c r="CC50" s="202"/>
      <c r="CD50" s="202"/>
      <c r="CE50" s="202"/>
      <c r="CF50" s="202"/>
      <c r="CG50" s="202"/>
      <c r="CH50" s="202"/>
      <c r="CI50" s="202"/>
      <c r="CJ50" s="202"/>
      <c r="CK50" s="202"/>
      <c r="CL50" s="202"/>
      <c r="CM50" s="202"/>
      <c r="CN50" s="202"/>
      <c r="CO50" s="202"/>
      <c r="CP50" s="202"/>
      <c r="CQ50" s="202"/>
      <c r="CR50" s="202"/>
      <c r="CS50" s="202"/>
      <c r="CT50" s="202"/>
      <c r="CU50" s="202"/>
      <c r="CV50" s="202"/>
      <c r="CW50" s="202"/>
      <c r="CX50" s="202"/>
      <c r="CY50" s="202"/>
      <c r="CZ50" s="202"/>
      <c r="DA50" s="202"/>
      <c r="DB50" s="202"/>
      <c r="DC50" s="202"/>
      <c r="DD50" s="202"/>
      <c r="DE50" s="202"/>
      <c r="DF50" s="202"/>
      <c r="DG50" s="202"/>
      <c r="DH50" s="202"/>
      <c r="DI50" s="202"/>
      <c r="DJ50" s="202"/>
      <c r="DK50" s="202"/>
      <c r="DL50" s="202"/>
      <c r="DM50" s="202"/>
      <c r="DN50" s="202"/>
      <c r="DO50" s="202"/>
      <c r="DP50" s="202"/>
      <c r="DQ50" s="202"/>
      <c r="DR50" s="202"/>
      <c r="DS50" s="202"/>
      <c r="DT50" s="202"/>
      <c r="DU50" s="202"/>
      <c r="DV50" s="202"/>
      <c r="DW50" s="202"/>
      <c r="DX50" s="202"/>
      <c r="DY50" s="202"/>
      <c r="DZ50" s="202"/>
      <c r="EA50" s="202"/>
      <c r="EB50" s="202"/>
      <c r="EC50" s="202"/>
      <c r="ED50" s="202"/>
      <c r="EE50" s="202"/>
      <c r="EF50" s="202"/>
      <c r="EG50" s="202"/>
      <c r="EH50" s="202"/>
      <c r="EI50" s="202"/>
      <c r="EJ50" s="202"/>
      <c r="EK50" s="202"/>
      <c r="EL50" s="202"/>
      <c r="EM50" s="202"/>
      <c r="EN50" s="202"/>
      <c r="EO50" s="202"/>
      <c r="EP50" s="202"/>
      <c r="EQ50" s="202"/>
      <c r="ER50" s="202"/>
      <c r="ES50" s="202"/>
      <c r="ET50" s="202"/>
      <c r="EU50" s="202"/>
      <c r="EV50" s="202"/>
      <c r="EW50" s="202"/>
      <c r="EX50" s="202"/>
      <c r="EY50" s="202"/>
      <c r="EZ50" s="202"/>
      <c r="FA50" s="202"/>
      <c r="FB50" s="202"/>
      <c r="FC50" s="202"/>
      <c r="FD50" s="202"/>
      <c r="FE50" s="202"/>
      <c r="FF50" s="202"/>
      <c r="FG50" s="202"/>
      <c r="FH50" s="202"/>
      <c r="FI50" s="202"/>
      <c r="FJ50" s="202"/>
      <c r="FK50" s="202"/>
      <c r="FL50" s="202"/>
      <c r="FM50" s="202"/>
      <c r="FN50" s="202"/>
      <c r="FO50" s="202"/>
      <c r="FP50" s="202"/>
      <c r="FQ50" s="202"/>
      <c r="FR50" s="202"/>
      <c r="FS50" s="202"/>
      <c r="FT50" s="202"/>
      <c r="FU50" s="202"/>
      <c r="FV50" s="202"/>
      <c r="FW50" s="202"/>
      <c r="FX50" s="202"/>
      <c r="FY50" s="202"/>
      <c r="FZ50" s="202"/>
      <c r="GA50" s="202"/>
      <c r="GB50" s="202"/>
      <c r="GC50" s="202"/>
      <c r="GD50" s="202"/>
      <c r="GE50" s="202"/>
      <c r="GF50" s="202"/>
      <c r="GG50" s="202"/>
      <c r="GH50" s="202"/>
      <c r="GI50" s="202"/>
      <c r="GJ50" s="202"/>
      <c r="GK50" s="202"/>
      <c r="GL50" s="202"/>
      <c r="GM50" s="202"/>
      <c r="GN50" s="202"/>
      <c r="GO50" s="202"/>
      <c r="GP50" s="202"/>
      <c r="GQ50" s="202"/>
      <c r="GR50" s="202"/>
      <c r="GS50" s="202"/>
      <c r="GT50" s="202"/>
      <c r="GU50" s="202"/>
      <c r="GV50" s="202"/>
      <c r="GW50" s="202"/>
      <c r="GX50" s="202"/>
      <c r="GY50" s="202"/>
      <c r="GZ50" s="202"/>
      <c r="HA50" s="202"/>
      <c r="HB50" s="202"/>
      <c r="HC50" s="202"/>
      <c r="HD50" s="202"/>
      <c r="HE50" s="202"/>
      <c r="HF50" s="202"/>
      <c r="HG50" s="202"/>
      <c r="HH50" s="202"/>
      <c r="HI50" s="202"/>
      <c r="HJ50" s="202"/>
      <c r="HK50" s="202"/>
      <c r="HL50" s="202"/>
      <c r="HM50" s="202"/>
      <c r="HN50" s="202"/>
      <c r="HO50" s="202"/>
      <c r="HP50" s="202"/>
      <c r="HQ50" s="202"/>
      <c r="HR50" s="202"/>
      <c r="HS50" s="202"/>
      <c r="HT50" s="202"/>
      <c r="HU50" s="202"/>
      <c r="HV50" s="202"/>
      <c r="HW50" s="202"/>
      <c r="HX50" s="202"/>
      <c r="HY50" s="202"/>
      <c r="HZ50" s="202"/>
      <c r="IA50" s="202"/>
      <c r="IB50" s="202"/>
      <c r="IC50" s="202"/>
      <c r="ID50" s="202"/>
      <c r="IE50" s="202"/>
      <c r="IF50" s="202"/>
      <c r="IG50" s="202"/>
      <c r="IH50" s="202"/>
      <c r="II50" s="202"/>
      <c r="IJ50" s="202"/>
      <c r="IK50" s="202"/>
      <c r="IL50" s="202"/>
      <c r="IM50" s="202"/>
      <c r="IN50" s="202"/>
      <c r="IO50" s="202"/>
      <c r="IP50" s="202"/>
      <c r="IQ50" s="202"/>
      <c r="IR50" s="202"/>
      <c r="IS50" s="202"/>
      <c r="IT50" s="202"/>
      <c r="IU50" s="202"/>
      <c r="IV50" s="202"/>
    </row>
    <row r="51" spans="1:256" s="95" customFormat="1" ht="15">
      <c r="A51" s="355"/>
      <c r="B51" s="361"/>
      <c r="C51" s="357" t="s">
        <v>75</v>
      </c>
      <c r="D51" s="362"/>
      <c r="E51" s="363"/>
      <c r="F51" s="363"/>
      <c r="G51" s="363"/>
      <c r="H51" s="363"/>
      <c r="I51" s="363"/>
      <c r="J51" s="366"/>
      <c r="K51" s="363"/>
      <c r="L51" s="363"/>
      <c r="M51" s="363">
        <f>M50+M49</f>
        <v>9736.1229835800004</v>
      </c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2"/>
      <c r="BT51" s="202"/>
      <c r="BU51" s="202"/>
      <c r="BV51" s="202"/>
      <c r="BW51" s="202"/>
      <c r="BX51" s="202"/>
      <c r="BY51" s="202"/>
      <c r="BZ51" s="202"/>
      <c r="CA51" s="202"/>
      <c r="CB51" s="202"/>
      <c r="CC51" s="202"/>
      <c r="CD51" s="202"/>
      <c r="CE51" s="202"/>
      <c r="CF51" s="202"/>
      <c r="CG51" s="202"/>
      <c r="CH51" s="202"/>
      <c r="CI51" s="202"/>
      <c r="CJ51" s="202"/>
      <c r="CK51" s="202"/>
      <c r="CL51" s="202"/>
      <c r="CM51" s="202"/>
      <c r="CN51" s="202"/>
      <c r="CO51" s="202"/>
      <c r="CP51" s="202"/>
      <c r="CQ51" s="202"/>
      <c r="CR51" s="202"/>
      <c r="CS51" s="202"/>
      <c r="CT51" s="202"/>
      <c r="CU51" s="202"/>
      <c r="CV51" s="202"/>
      <c r="CW51" s="202"/>
      <c r="CX51" s="202"/>
      <c r="CY51" s="202"/>
      <c r="CZ51" s="202"/>
      <c r="DA51" s="202"/>
      <c r="DB51" s="202"/>
      <c r="DC51" s="202"/>
      <c r="DD51" s="202"/>
      <c r="DE51" s="202"/>
      <c r="DF51" s="202"/>
      <c r="DG51" s="202"/>
      <c r="DH51" s="202"/>
      <c r="DI51" s="202"/>
      <c r="DJ51" s="202"/>
      <c r="DK51" s="202"/>
      <c r="DL51" s="202"/>
      <c r="DM51" s="202"/>
      <c r="DN51" s="202"/>
      <c r="DO51" s="202"/>
      <c r="DP51" s="202"/>
      <c r="DQ51" s="202"/>
      <c r="DR51" s="202"/>
      <c r="DS51" s="202"/>
      <c r="DT51" s="202"/>
      <c r="DU51" s="202"/>
      <c r="DV51" s="202"/>
      <c r="DW51" s="202"/>
      <c r="DX51" s="202"/>
      <c r="DY51" s="202"/>
      <c r="DZ51" s="202"/>
      <c r="EA51" s="202"/>
      <c r="EB51" s="202"/>
      <c r="EC51" s="202"/>
      <c r="ED51" s="202"/>
      <c r="EE51" s="202"/>
      <c r="EF51" s="202"/>
      <c r="EG51" s="202"/>
      <c r="EH51" s="202"/>
      <c r="EI51" s="202"/>
      <c r="EJ51" s="202"/>
      <c r="EK51" s="202"/>
      <c r="EL51" s="202"/>
      <c r="EM51" s="202"/>
      <c r="EN51" s="202"/>
      <c r="EO51" s="202"/>
      <c r="EP51" s="202"/>
      <c r="EQ51" s="202"/>
      <c r="ER51" s="202"/>
      <c r="ES51" s="202"/>
      <c r="ET51" s="202"/>
      <c r="EU51" s="202"/>
      <c r="EV51" s="202"/>
      <c r="EW51" s="202"/>
      <c r="EX51" s="202"/>
      <c r="EY51" s="202"/>
      <c r="EZ51" s="202"/>
      <c r="FA51" s="202"/>
      <c r="FB51" s="202"/>
      <c r="FC51" s="202"/>
      <c r="FD51" s="202"/>
      <c r="FE51" s="202"/>
      <c r="FF51" s="202"/>
      <c r="FG51" s="202"/>
      <c r="FH51" s="202"/>
      <c r="FI51" s="202"/>
      <c r="FJ51" s="202"/>
      <c r="FK51" s="202"/>
      <c r="FL51" s="202"/>
      <c r="FM51" s="202"/>
      <c r="FN51" s="202"/>
      <c r="FO51" s="202"/>
      <c r="FP51" s="202"/>
      <c r="FQ51" s="202"/>
      <c r="FR51" s="202"/>
      <c r="FS51" s="202"/>
      <c r="FT51" s="202"/>
      <c r="FU51" s="202"/>
      <c r="FV51" s="202"/>
      <c r="FW51" s="202"/>
      <c r="FX51" s="202"/>
      <c r="FY51" s="202"/>
      <c r="FZ51" s="202"/>
      <c r="GA51" s="202"/>
      <c r="GB51" s="202"/>
      <c r="GC51" s="202"/>
      <c r="GD51" s="202"/>
      <c r="GE51" s="202"/>
      <c r="GF51" s="202"/>
      <c r="GG51" s="202"/>
      <c r="GH51" s="202"/>
      <c r="GI51" s="202"/>
      <c r="GJ51" s="202"/>
      <c r="GK51" s="202"/>
      <c r="GL51" s="202"/>
      <c r="GM51" s="202"/>
      <c r="GN51" s="202"/>
      <c r="GO51" s="202"/>
      <c r="GP51" s="202"/>
      <c r="GQ51" s="202"/>
      <c r="GR51" s="202"/>
      <c r="GS51" s="202"/>
      <c r="GT51" s="202"/>
      <c r="GU51" s="202"/>
      <c r="GV51" s="202"/>
      <c r="GW51" s="202"/>
      <c r="GX51" s="202"/>
      <c r="GY51" s="202"/>
      <c r="GZ51" s="202"/>
      <c r="HA51" s="202"/>
      <c r="HB51" s="202"/>
      <c r="HC51" s="202"/>
      <c r="HD51" s="202"/>
      <c r="HE51" s="202"/>
      <c r="HF51" s="202"/>
      <c r="HG51" s="202"/>
      <c r="HH51" s="202"/>
      <c r="HI51" s="202"/>
      <c r="HJ51" s="202"/>
      <c r="HK51" s="202"/>
      <c r="HL51" s="202"/>
      <c r="HM51" s="202"/>
      <c r="HN51" s="202"/>
      <c r="HO51" s="202"/>
      <c r="HP51" s="202"/>
      <c r="HQ51" s="202"/>
      <c r="HR51" s="202"/>
      <c r="HS51" s="202"/>
      <c r="HT51" s="202"/>
      <c r="HU51" s="202"/>
      <c r="HV51" s="202"/>
      <c r="HW51" s="202"/>
      <c r="HX51" s="202"/>
      <c r="HY51" s="202"/>
      <c r="HZ51" s="202"/>
      <c r="IA51" s="202"/>
      <c r="IB51" s="202"/>
      <c r="IC51" s="202"/>
      <c r="ID51" s="202"/>
      <c r="IE51" s="202"/>
      <c r="IF51" s="202"/>
      <c r="IG51" s="202"/>
      <c r="IH51" s="202"/>
      <c r="II51" s="202"/>
      <c r="IJ51" s="202"/>
      <c r="IK51" s="202"/>
      <c r="IL51" s="202"/>
      <c r="IM51" s="202"/>
      <c r="IN51" s="202"/>
      <c r="IO51" s="202"/>
      <c r="IP51" s="202"/>
      <c r="IQ51" s="202"/>
      <c r="IR51" s="202"/>
      <c r="IS51" s="202"/>
      <c r="IT51" s="202"/>
      <c r="IU51" s="202"/>
      <c r="IV51" s="202"/>
    </row>
    <row r="52" spans="1:256">
      <c r="A52" s="282"/>
      <c r="B52" s="283"/>
      <c r="C52" s="284"/>
      <c r="D52" s="283"/>
      <c r="E52" s="285"/>
      <c r="F52" s="285"/>
      <c r="G52" s="285"/>
      <c r="H52" s="286"/>
      <c r="I52" s="285"/>
      <c r="J52" s="286"/>
      <c r="K52" s="285"/>
      <c r="L52" s="286"/>
    </row>
    <row r="53" spans="1:256">
      <c r="A53" s="282"/>
      <c r="B53" s="283"/>
      <c r="C53" s="531"/>
      <c r="D53" s="531"/>
      <c r="E53" s="531"/>
      <c r="F53" s="531"/>
      <c r="G53" s="531"/>
      <c r="H53" s="531"/>
      <c r="I53" s="202"/>
      <c r="J53" s="202"/>
      <c r="K53" s="202"/>
      <c r="L53" s="202"/>
    </row>
    <row r="54" spans="1:256" ht="15">
      <c r="A54" s="282"/>
      <c r="B54" s="287"/>
      <c r="C54" s="503" t="s">
        <v>418</v>
      </c>
      <c r="D54" s="503"/>
      <c r="E54" s="503"/>
      <c r="F54" s="503"/>
      <c r="G54" s="503"/>
      <c r="H54" s="503"/>
      <c r="I54" s="503"/>
      <c r="J54" s="503"/>
      <c r="K54" s="503"/>
      <c r="L54" s="291"/>
    </row>
    <row r="55" spans="1:256" ht="15">
      <c r="A55" s="282"/>
      <c r="B55" s="287"/>
      <c r="C55" s="534"/>
      <c r="D55" s="534"/>
      <c r="E55" s="534"/>
      <c r="F55" s="534"/>
      <c r="G55" s="534"/>
      <c r="H55" s="534"/>
      <c r="I55" s="534"/>
      <c r="J55" s="534"/>
      <c r="K55" s="534"/>
      <c r="L55" s="534"/>
    </row>
    <row r="56" spans="1:256" ht="15">
      <c r="A56" s="282"/>
      <c r="B56" s="283"/>
      <c r="C56" s="295"/>
      <c r="D56" s="296"/>
      <c r="E56" s="533"/>
      <c r="F56" s="533"/>
      <c r="G56" s="533"/>
      <c r="H56" s="533"/>
      <c r="I56" s="296"/>
      <c r="J56" s="297"/>
      <c r="K56" s="297"/>
      <c r="L56" s="297"/>
    </row>
    <row r="57" spans="1:256" ht="15">
      <c r="A57" s="282"/>
      <c r="B57" s="283"/>
      <c r="C57"/>
      <c r="D57" s="210"/>
      <c r="E57"/>
      <c r="F57"/>
      <c r="G57"/>
      <c r="H57"/>
      <c r="I57"/>
      <c r="J57"/>
      <c r="K57"/>
      <c r="L57"/>
    </row>
    <row r="58" spans="1:256" ht="15">
      <c r="A58" s="282"/>
      <c r="B58" s="287"/>
      <c r="C58"/>
      <c r="D58"/>
      <c r="E58"/>
      <c r="F58"/>
      <c r="G58"/>
      <c r="H58"/>
      <c r="I58"/>
      <c r="J58"/>
      <c r="K58"/>
      <c r="L58"/>
    </row>
    <row r="59" spans="1:256" ht="15">
      <c r="A59" s="298"/>
      <c r="B59" s="299"/>
      <c r="L59"/>
    </row>
    <row r="60" spans="1:256" ht="15">
      <c r="A60" s="282"/>
      <c r="B60" s="283"/>
      <c r="C60"/>
      <c r="D60"/>
      <c r="E60"/>
      <c r="F60"/>
      <c r="G60"/>
      <c r="H60"/>
      <c r="I60"/>
      <c r="J60"/>
      <c r="K60"/>
      <c r="L60"/>
    </row>
    <row r="61" spans="1:256" ht="15">
      <c r="A61" s="282"/>
      <c r="B61" s="283"/>
      <c r="C61"/>
      <c r="D61"/>
      <c r="E61"/>
      <c r="F61"/>
      <c r="G61"/>
      <c r="H61"/>
      <c r="I61"/>
      <c r="J61"/>
      <c r="K61"/>
      <c r="L61"/>
    </row>
    <row r="62" spans="1:256" ht="15">
      <c r="A62" s="282"/>
      <c r="B62" s="283"/>
      <c r="C62"/>
      <c r="D62"/>
      <c r="E62"/>
      <c r="F62"/>
      <c r="G62"/>
      <c r="H62"/>
      <c r="I62"/>
      <c r="J62"/>
      <c r="K62"/>
      <c r="L62"/>
    </row>
    <row r="63" spans="1:256" ht="15">
      <c r="A63" s="282"/>
      <c r="B63" s="283"/>
      <c r="C63"/>
      <c r="D63"/>
      <c r="E63"/>
      <c r="F63"/>
      <c r="G63"/>
      <c r="H63"/>
      <c r="I63"/>
      <c r="J63"/>
      <c r="K63"/>
      <c r="L63"/>
    </row>
    <row r="64" spans="1:256" ht="15">
      <c r="A64" s="282"/>
      <c r="B64" s="287"/>
      <c r="C64"/>
      <c r="D64"/>
      <c r="E64"/>
      <c r="F64"/>
      <c r="G64"/>
      <c r="H64"/>
      <c r="I64"/>
      <c r="J64"/>
      <c r="K64"/>
      <c r="L64"/>
    </row>
    <row r="65" spans="1:12" ht="15">
      <c r="A65" s="282"/>
      <c r="B65" s="287"/>
      <c r="C65"/>
      <c r="D65"/>
      <c r="E65"/>
      <c r="F65"/>
      <c r="G65"/>
      <c r="H65"/>
      <c r="I65"/>
      <c r="J65"/>
      <c r="K65"/>
      <c r="L65"/>
    </row>
    <row r="66" spans="1:12">
      <c r="A66" s="282"/>
      <c r="B66" s="283"/>
      <c r="C66" s="288"/>
      <c r="D66" s="283"/>
      <c r="E66" s="289"/>
      <c r="F66" s="290"/>
      <c r="G66" s="290"/>
      <c r="H66" s="291"/>
      <c r="I66" s="290"/>
      <c r="J66" s="291"/>
      <c r="K66" s="290"/>
      <c r="L66" s="291"/>
    </row>
    <row r="67" spans="1:12">
      <c r="A67" s="282"/>
      <c r="B67" s="283"/>
      <c r="C67" s="300"/>
      <c r="D67" s="283"/>
      <c r="E67" s="289"/>
      <c r="F67" s="290"/>
      <c r="G67" s="290"/>
      <c r="H67" s="291"/>
      <c r="I67" s="290"/>
      <c r="J67" s="291"/>
      <c r="K67" s="290"/>
      <c r="L67" s="291"/>
    </row>
    <row r="68" spans="1:12">
      <c r="A68" s="282"/>
      <c r="B68" s="287"/>
      <c r="C68" s="301"/>
      <c r="D68" s="283"/>
      <c r="E68" s="289"/>
      <c r="F68" s="290"/>
      <c r="G68" s="290"/>
      <c r="H68" s="291"/>
      <c r="I68" s="290"/>
      <c r="J68" s="291"/>
      <c r="K68" s="290"/>
      <c r="L68" s="291"/>
    </row>
    <row r="69" spans="1:12">
      <c r="A69" s="282"/>
      <c r="B69" s="287"/>
      <c r="C69" s="308"/>
      <c r="D69" s="283"/>
      <c r="E69" s="289"/>
      <c r="F69" s="290"/>
      <c r="G69" s="290"/>
      <c r="H69" s="307"/>
      <c r="I69" s="290"/>
      <c r="J69" s="307"/>
      <c r="K69" s="290"/>
      <c r="L69" s="307"/>
    </row>
    <row r="70" spans="1:12">
      <c r="A70" s="282"/>
      <c r="B70" s="287"/>
      <c r="C70" s="284"/>
      <c r="D70" s="302"/>
      <c r="E70" s="303"/>
      <c r="F70" s="303"/>
      <c r="G70" s="304"/>
      <c r="H70" s="305"/>
      <c r="I70" s="304"/>
      <c r="J70" s="305"/>
      <c r="K70" s="304"/>
      <c r="L70" s="305"/>
    </row>
    <row r="71" spans="1:12">
      <c r="A71" s="282"/>
      <c r="B71" s="287"/>
      <c r="C71" s="301"/>
      <c r="D71" s="283"/>
      <c r="E71" s="289"/>
      <c r="F71" s="290"/>
      <c r="G71" s="290"/>
      <c r="H71" s="291"/>
      <c r="I71" s="290"/>
      <c r="J71" s="291"/>
      <c r="K71" s="290"/>
      <c r="L71" s="291"/>
    </row>
    <row r="72" spans="1:12">
      <c r="A72" s="282"/>
      <c r="B72" s="287"/>
      <c r="C72" s="301"/>
      <c r="D72" s="283"/>
      <c r="E72" s="289"/>
      <c r="F72" s="290"/>
      <c r="G72" s="290"/>
      <c r="H72" s="291"/>
      <c r="I72" s="290"/>
      <c r="J72" s="291"/>
      <c r="K72" s="290"/>
      <c r="L72" s="291"/>
    </row>
    <row r="73" spans="1:12">
      <c r="A73" s="282"/>
      <c r="B73" s="287"/>
      <c r="C73" s="300"/>
      <c r="D73" s="283"/>
      <c r="E73" s="289"/>
      <c r="F73" s="290"/>
      <c r="G73" s="290"/>
      <c r="H73" s="291"/>
      <c r="I73" s="290"/>
      <c r="J73" s="291"/>
      <c r="K73" s="290"/>
      <c r="L73" s="291"/>
    </row>
    <row r="74" spans="1:1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</row>
    <row r="75" spans="1:12">
      <c r="A75" s="282"/>
      <c r="B75" s="287"/>
      <c r="C75" s="288"/>
      <c r="D75" s="283"/>
      <c r="E75" s="289"/>
      <c r="F75" s="290"/>
      <c r="G75" s="290"/>
      <c r="H75" s="307"/>
      <c r="I75" s="290"/>
      <c r="J75" s="307"/>
      <c r="K75" s="290"/>
      <c r="L75" s="307"/>
    </row>
    <row r="76" spans="1:12">
      <c r="A76" s="282"/>
      <c r="B76" s="287"/>
      <c r="C76" s="284"/>
      <c r="D76" s="302"/>
      <c r="E76" s="289"/>
      <c r="F76" s="290"/>
      <c r="G76" s="290"/>
      <c r="H76" s="291"/>
      <c r="I76" s="290"/>
      <c r="J76" s="291"/>
      <c r="K76" s="290"/>
      <c r="L76" s="291"/>
    </row>
    <row r="77" spans="1:12">
      <c r="A77" s="282"/>
      <c r="B77" s="287"/>
      <c r="C77" s="301"/>
      <c r="D77" s="283"/>
      <c r="E77" s="289"/>
      <c r="F77" s="290"/>
      <c r="G77" s="290"/>
      <c r="H77" s="291"/>
      <c r="I77" s="290"/>
      <c r="J77" s="291"/>
      <c r="K77" s="290"/>
      <c r="L77" s="291"/>
    </row>
    <row r="78" spans="1:12">
      <c r="A78" s="282"/>
      <c r="B78" s="287"/>
      <c r="C78" s="301"/>
      <c r="D78" s="283"/>
      <c r="E78" s="289"/>
      <c r="F78" s="290"/>
      <c r="G78" s="290"/>
      <c r="H78" s="291"/>
      <c r="I78" s="290"/>
      <c r="J78" s="291"/>
      <c r="K78" s="290"/>
      <c r="L78" s="291"/>
    </row>
    <row r="79" spans="1:12">
      <c r="A79" s="282"/>
      <c r="B79" s="287"/>
      <c r="C79" s="308"/>
      <c r="D79" s="283"/>
      <c r="E79" s="289"/>
      <c r="F79" s="290"/>
      <c r="G79" s="290"/>
      <c r="H79" s="307"/>
      <c r="I79" s="290"/>
      <c r="J79" s="307"/>
      <c r="K79" s="290"/>
      <c r="L79" s="307"/>
    </row>
    <row r="80" spans="1:12">
      <c r="A80" s="282"/>
      <c r="B80" s="287"/>
      <c r="C80" s="284"/>
      <c r="D80" s="302"/>
      <c r="E80" s="289"/>
      <c r="F80" s="309"/>
      <c r="G80" s="290"/>
      <c r="H80" s="291"/>
      <c r="I80" s="290"/>
      <c r="J80" s="291"/>
      <c r="K80" s="290"/>
      <c r="L80" s="291"/>
    </row>
    <row r="81" spans="1:12">
      <c r="A81" s="282"/>
      <c r="B81" s="287"/>
      <c r="C81" s="301"/>
      <c r="D81" s="283"/>
      <c r="E81" s="289"/>
      <c r="F81" s="309"/>
      <c r="G81" s="290"/>
      <c r="H81" s="291"/>
      <c r="I81" s="290"/>
      <c r="J81" s="291"/>
      <c r="K81" s="290"/>
      <c r="L81" s="291"/>
    </row>
    <row r="82" spans="1:12">
      <c r="A82" s="282"/>
      <c r="B82" s="287"/>
      <c r="C82" s="301"/>
      <c r="D82" s="283"/>
      <c r="E82" s="289"/>
      <c r="F82" s="309"/>
      <c r="G82" s="290"/>
      <c r="H82" s="291"/>
      <c r="I82" s="290"/>
      <c r="J82" s="291"/>
      <c r="K82" s="290"/>
      <c r="L82" s="291"/>
    </row>
    <row r="83" spans="1:12">
      <c r="A83" s="282"/>
      <c r="B83" s="287"/>
      <c r="C83" s="301"/>
      <c r="D83" s="283"/>
      <c r="E83" s="289"/>
      <c r="F83" s="309"/>
      <c r="G83" s="290"/>
      <c r="H83" s="291"/>
      <c r="I83" s="290"/>
      <c r="J83" s="291"/>
      <c r="K83" s="290"/>
      <c r="L83" s="291"/>
    </row>
    <row r="84" spans="1:12">
      <c r="A84" s="282"/>
      <c r="B84" s="287"/>
      <c r="C84" s="301"/>
      <c r="D84" s="283"/>
      <c r="E84" s="289"/>
      <c r="F84" s="309"/>
      <c r="G84" s="290"/>
      <c r="H84" s="291"/>
      <c r="I84" s="290"/>
      <c r="J84" s="291"/>
      <c r="K84" s="290"/>
      <c r="L84" s="291"/>
    </row>
    <row r="85" spans="1:12">
      <c r="A85" s="282"/>
      <c r="B85" s="287"/>
      <c r="C85" s="301"/>
      <c r="D85" s="283"/>
      <c r="E85" s="289"/>
      <c r="F85" s="309"/>
      <c r="G85" s="290"/>
      <c r="H85" s="291"/>
      <c r="I85" s="290"/>
      <c r="J85" s="291"/>
      <c r="K85" s="290"/>
      <c r="L85" s="291"/>
    </row>
    <row r="86" spans="1:12">
      <c r="A86" s="282"/>
      <c r="B86" s="287"/>
      <c r="C86" s="301"/>
      <c r="D86" s="283"/>
      <c r="E86" s="289"/>
      <c r="F86" s="309"/>
      <c r="G86" s="290"/>
      <c r="H86" s="291"/>
      <c r="I86" s="290"/>
      <c r="J86" s="291"/>
      <c r="K86" s="290"/>
      <c r="L86" s="291"/>
    </row>
    <row r="87" spans="1:12">
      <c r="A87" s="282"/>
      <c r="B87" s="287"/>
      <c r="C87" s="301"/>
      <c r="D87" s="283"/>
      <c r="E87" s="289"/>
      <c r="F87" s="290"/>
      <c r="G87" s="290"/>
      <c r="H87" s="291"/>
      <c r="I87" s="290"/>
      <c r="J87" s="291"/>
      <c r="K87" s="290"/>
      <c r="L87" s="291"/>
    </row>
    <row r="88" spans="1:12">
      <c r="A88" s="282"/>
      <c r="B88" s="287"/>
      <c r="C88" s="301"/>
      <c r="D88" s="283"/>
      <c r="E88" s="289"/>
      <c r="F88" s="290"/>
      <c r="G88" s="290"/>
      <c r="H88" s="291"/>
      <c r="I88" s="290"/>
      <c r="J88" s="291"/>
      <c r="K88" s="290"/>
      <c r="L88" s="291"/>
    </row>
    <row r="89" spans="1:12">
      <c r="A89" s="282"/>
      <c r="B89" s="287"/>
      <c r="C89" s="301"/>
      <c r="D89" s="283"/>
      <c r="E89" s="289"/>
      <c r="F89" s="290"/>
      <c r="G89" s="290"/>
      <c r="H89" s="291"/>
      <c r="I89" s="290"/>
      <c r="J89" s="291"/>
      <c r="K89" s="290"/>
      <c r="L89" s="291"/>
    </row>
    <row r="90" spans="1:12">
      <c r="A90" s="282"/>
      <c r="B90" s="287"/>
      <c r="C90" s="308"/>
      <c r="D90" s="283"/>
      <c r="E90" s="289"/>
      <c r="F90" s="290"/>
      <c r="G90" s="290"/>
      <c r="H90" s="307"/>
      <c r="I90" s="290"/>
      <c r="J90" s="307"/>
      <c r="K90" s="290"/>
      <c r="L90" s="307"/>
    </row>
    <row r="91" spans="1:12">
      <c r="A91" s="282"/>
      <c r="B91" s="287"/>
      <c r="C91" s="284"/>
      <c r="D91" s="302"/>
      <c r="E91" s="289"/>
      <c r="F91" s="309"/>
      <c r="G91" s="290"/>
      <c r="H91" s="291"/>
      <c r="I91" s="290"/>
      <c r="J91" s="291"/>
      <c r="K91" s="290"/>
      <c r="L91" s="291"/>
    </row>
    <row r="92" spans="1:12">
      <c r="A92" s="282"/>
      <c r="B92" s="287"/>
      <c r="C92" s="301"/>
      <c r="D92" s="283"/>
      <c r="E92" s="289"/>
      <c r="F92" s="290"/>
      <c r="G92" s="290"/>
      <c r="H92" s="291"/>
      <c r="I92" s="290"/>
      <c r="J92" s="291"/>
      <c r="K92" s="290"/>
      <c r="L92" s="291"/>
    </row>
    <row r="93" spans="1:12">
      <c r="A93" s="282"/>
      <c r="B93" s="287"/>
      <c r="C93" s="301"/>
      <c r="D93" s="283"/>
      <c r="E93" s="289"/>
      <c r="F93" s="290"/>
      <c r="G93" s="290"/>
      <c r="H93" s="291"/>
      <c r="I93" s="290"/>
      <c r="J93" s="291"/>
      <c r="K93" s="290"/>
      <c r="L93" s="291"/>
    </row>
    <row r="94" spans="1:12">
      <c r="A94" s="282"/>
      <c r="B94" s="287"/>
      <c r="C94" s="308"/>
      <c r="D94" s="283"/>
      <c r="E94" s="289"/>
      <c r="F94" s="290"/>
      <c r="G94" s="290"/>
      <c r="H94" s="307"/>
      <c r="I94" s="290"/>
      <c r="J94" s="307"/>
      <c r="K94" s="290"/>
      <c r="L94" s="307"/>
    </row>
    <row r="95" spans="1:12">
      <c r="A95" s="282"/>
      <c r="B95" s="287"/>
      <c r="C95" s="301"/>
      <c r="D95" s="302"/>
      <c r="E95" s="289"/>
      <c r="F95" s="309"/>
      <c r="G95" s="290"/>
      <c r="H95" s="291"/>
      <c r="I95" s="290"/>
      <c r="J95" s="291"/>
      <c r="K95" s="290"/>
      <c r="L95" s="291"/>
    </row>
    <row r="96" spans="1:12">
      <c r="A96" s="282"/>
      <c r="B96" s="287"/>
      <c r="C96" s="301"/>
      <c r="D96" s="283"/>
      <c r="E96" s="289"/>
      <c r="F96" s="290"/>
      <c r="G96" s="290"/>
      <c r="H96" s="291"/>
      <c r="I96" s="290"/>
      <c r="J96" s="291"/>
      <c r="K96" s="290"/>
      <c r="L96" s="291"/>
    </row>
    <row r="97" spans="1:12">
      <c r="A97" s="282"/>
      <c r="B97" s="287"/>
      <c r="C97" s="301"/>
      <c r="D97" s="283"/>
      <c r="E97" s="289"/>
      <c r="F97" s="290"/>
      <c r="G97" s="290"/>
      <c r="H97" s="291"/>
      <c r="I97" s="290"/>
      <c r="J97" s="291"/>
      <c r="K97" s="290"/>
      <c r="L97" s="291"/>
    </row>
    <row r="98" spans="1:12">
      <c r="A98" s="282"/>
      <c r="B98" s="287"/>
      <c r="C98" s="301"/>
      <c r="D98" s="283"/>
      <c r="E98" s="289"/>
      <c r="F98" s="290"/>
      <c r="G98" s="290"/>
      <c r="H98" s="291"/>
      <c r="I98" s="290"/>
      <c r="J98" s="291"/>
      <c r="K98" s="290"/>
      <c r="L98" s="291"/>
    </row>
    <row r="99" spans="1:12">
      <c r="A99" s="282"/>
      <c r="B99" s="287"/>
      <c r="C99" s="301"/>
      <c r="D99" s="283"/>
      <c r="E99" s="289"/>
      <c r="F99" s="290"/>
      <c r="G99" s="290"/>
      <c r="H99" s="291"/>
      <c r="I99" s="290"/>
      <c r="J99" s="291"/>
      <c r="K99" s="290"/>
      <c r="L99" s="291"/>
    </row>
    <row r="100" spans="1:12">
      <c r="A100" s="282"/>
      <c r="B100" s="287"/>
      <c r="C100" s="301"/>
      <c r="D100" s="283"/>
      <c r="E100" s="289"/>
      <c r="F100" s="290"/>
      <c r="G100" s="290"/>
      <c r="H100" s="291"/>
      <c r="I100" s="290"/>
      <c r="J100" s="291"/>
      <c r="K100" s="290"/>
      <c r="L100" s="291"/>
    </row>
    <row r="101" spans="1:12">
      <c r="A101" s="306"/>
      <c r="B101" s="306"/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</row>
    <row r="102" spans="1:12">
      <c r="A102" s="282"/>
      <c r="B102" s="287"/>
      <c r="C102" s="308"/>
      <c r="D102" s="283"/>
      <c r="E102" s="289"/>
      <c r="F102" s="290"/>
      <c r="G102" s="290"/>
      <c r="H102" s="307"/>
      <c r="I102" s="290"/>
      <c r="J102" s="307"/>
      <c r="K102" s="290"/>
      <c r="L102" s="307"/>
    </row>
    <row r="103" spans="1:12">
      <c r="A103" s="282"/>
      <c r="B103" s="287"/>
      <c r="C103" s="301"/>
      <c r="D103" s="283"/>
      <c r="E103" s="289"/>
      <c r="F103" s="290"/>
      <c r="G103" s="290"/>
      <c r="H103" s="291"/>
      <c r="I103" s="290"/>
      <c r="J103" s="291"/>
      <c r="K103" s="290"/>
      <c r="L103" s="291"/>
    </row>
    <row r="104" spans="1:12">
      <c r="A104" s="282"/>
      <c r="B104" s="287"/>
      <c r="C104" s="301"/>
      <c r="D104" s="283"/>
      <c r="E104" s="289"/>
      <c r="F104" s="290"/>
      <c r="G104" s="290"/>
      <c r="H104" s="291"/>
      <c r="I104" s="290"/>
      <c r="J104" s="291"/>
      <c r="K104" s="290"/>
      <c r="L104" s="291"/>
    </row>
    <row r="105" spans="1:12">
      <c r="A105" s="282"/>
      <c r="B105" s="287"/>
      <c r="C105" s="308"/>
      <c r="D105" s="283"/>
      <c r="E105" s="289"/>
      <c r="F105" s="290"/>
      <c r="G105" s="290"/>
      <c r="H105" s="307"/>
      <c r="I105" s="290"/>
      <c r="J105" s="307"/>
      <c r="K105" s="290"/>
      <c r="L105" s="307"/>
    </row>
    <row r="106" spans="1:12">
      <c r="A106" s="282"/>
      <c r="B106" s="287"/>
      <c r="C106" s="301"/>
      <c r="D106" s="283"/>
      <c r="E106" s="289"/>
      <c r="F106" s="290"/>
      <c r="G106" s="290"/>
      <c r="H106" s="291"/>
      <c r="I106" s="290"/>
      <c r="J106" s="291"/>
      <c r="K106" s="290"/>
      <c r="L106" s="291"/>
    </row>
    <row r="107" spans="1:12">
      <c r="A107" s="282"/>
      <c r="B107" s="287"/>
      <c r="C107" s="301"/>
      <c r="D107" s="283"/>
      <c r="E107" s="289"/>
      <c r="F107" s="290"/>
      <c r="G107" s="290"/>
      <c r="H107" s="291"/>
      <c r="I107" s="290"/>
      <c r="J107" s="291"/>
      <c r="K107" s="290"/>
      <c r="L107" s="291"/>
    </row>
    <row r="108" spans="1:12">
      <c r="A108" s="282"/>
      <c r="B108" s="287"/>
      <c r="C108" s="308"/>
      <c r="D108" s="283"/>
      <c r="E108" s="289"/>
      <c r="F108" s="290"/>
      <c r="G108" s="290"/>
      <c r="H108" s="307"/>
      <c r="I108" s="290"/>
      <c r="J108" s="307"/>
      <c r="K108" s="290"/>
      <c r="L108" s="307"/>
    </row>
    <row r="109" spans="1:12">
      <c r="A109" s="282"/>
      <c r="B109" s="287"/>
      <c r="C109" s="301"/>
      <c r="D109" s="283"/>
      <c r="E109" s="289"/>
      <c r="F109" s="290"/>
      <c r="G109" s="290"/>
      <c r="H109" s="291"/>
      <c r="I109" s="290"/>
      <c r="J109" s="291"/>
      <c r="K109" s="290"/>
      <c r="L109" s="291"/>
    </row>
    <row r="110" spans="1:12">
      <c r="A110" s="282"/>
      <c r="B110" s="287"/>
      <c r="C110" s="301"/>
      <c r="D110" s="283"/>
      <c r="E110" s="289"/>
      <c r="F110" s="290"/>
      <c r="G110" s="290"/>
      <c r="H110" s="291"/>
      <c r="I110" s="290"/>
      <c r="J110" s="291"/>
      <c r="K110" s="290"/>
      <c r="L110" s="291"/>
    </row>
    <row r="111" spans="1:12">
      <c r="A111" s="282"/>
      <c r="B111" s="287"/>
      <c r="C111" s="308"/>
      <c r="D111" s="283"/>
      <c r="E111" s="289"/>
      <c r="F111" s="290"/>
      <c r="G111" s="290"/>
      <c r="H111" s="307"/>
      <c r="I111" s="290"/>
      <c r="J111" s="307"/>
      <c r="K111" s="290"/>
      <c r="L111" s="307"/>
    </row>
    <row r="112" spans="1:12">
      <c r="A112" s="282"/>
      <c r="B112" s="287"/>
      <c r="C112" s="301"/>
      <c r="D112" s="283"/>
      <c r="E112" s="289"/>
      <c r="F112" s="290"/>
      <c r="G112" s="290"/>
      <c r="H112" s="291"/>
      <c r="I112" s="290"/>
      <c r="J112" s="291"/>
      <c r="K112" s="290"/>
      <c r="L112" s="291"/>
    </row>
    <row r="113" spans="1:15">
      <c r="A113" s="282"/>
      <c r="B113" s="287"/>
      <c r="C113" s="301"/>
      <c r="D113" s="283"/>
      <c r="E113" s="289"/>
      <c r="F113" s="290"/>
      <c r="G113" s="290"/>
      <c r="H113" s="291"/>
      <c r="I113" s="290"/>
      <c r="J113" s="291"/>
      <c r="K113" s="290"/>
      <c r="L113" s="291"/>
    </row>
    <row r="114" spans="1:15">
      <c r="A114" s="282"/>
      <c r="B114" s="287"/>
      <c r="C114" s="301"/>
      <c r="D114" s="283"/>
      <c r="E114" s="289"/>
      <c r="F114" s="290"/>
      <c r="G114" s="290"/>
      <c r="H114" s="291"/>
      <c r="I114" s="290"/>
      <c r="J114" s="291"/>
      <c r="K114" s="290"/>
      <c r="L114" s="291"/>
    </row>
    <row r="115" spans="1:15">
      <c r="A115" s="282"/>
      <c r="B115" s="287"/>
      <c r="C115" s="301"/>
      <c r="D115" s="283"/>
      <c r="E115" s="289"/>
      <c r="F115" s="290"/>
      <c r="G115" s="290"/>
      <c r="H115" s="291"/>
      <c r="I115" s="290"/>
      <c r="J115" s="291"/>
      <c r="K115" s="290"/>
      <c r="L115" s="291"/>
    </row>
    <row r="116" spans="1:15">
      <c r="A116" s="282"/>
      <c r="B116" s="287"/>
      <c r="C116" s="301"/>
      <c r="D116" s="283"/>
      <c r="E116" s="289"/>
      <c r="F116" s="290"/>
      <c r="G116" s="290"/>
      <c r="H116" s="291"/>
      <c r="I116" s="290"/>
      <c r="J116" s="291"/>
      <c r="K116" s="290"/>
      <c r="L116" s="291"/>
    </row>
    <row r="117" spans="1:15">
      <c r="A117" s="282"/>
      <c r="B117" s="287"/>
      <c r="C117" s="301"/>
      <c r="D117" s="283"/>
      <c r="E117" s="289"/>
      <c r="F117" s="290"/>
      <c r="G117" s="290"/>
      <c r="H117" s="291"/>
      <c r="I117" s="290"/>
      <c r="J117" s="291"/>
      <c r="K117" s="290"/>
      <c r="L117" s="291"/>
    </row>
    <row r="118" spans="1:15">
      <c r="A118" s="282"/>
      <c r="B118" s="287"/>
      <c r="C118" s="301"/>
      <c r="D118" s="283"/>
      <c r="E118" s="289"/>
      <c r="F118" s="290"/>
      <c r="G118" s="290"/>
      <c r="H118" s="291"/>
      <c r="I118" s="290"/>
      <c r="J118" s="291"/>
      <c r="K118" s="290"/>
      <c r="L118" s="291"/>
    </row>
    <row r="119" spans="1:15">
      <c r="A119" s="282"/>
      <c r="B119" s="287"/>
      <c r="C119" s="308"/>
      <c r="D119" s="283"/>
      <c r="E119" s="289"/>
      <c r="F119" s="290"/>
      <c r="G119" s="290"/>
      <c r="H119" s="307"/>
      <c r="I119" s="530"/>
      <c r="J119" s="530"/>
      <c r="K119" s="530"/>
      <c r="L119" s="530"/>
      <c r="M119" s="530"/>
      <c r="N119" s="530"/>
      <c r="O119" s="530"/>
    </row>
    <row r="120" spans="1:15">
      <c r="A120" s="282"/>
      <c r="B120" s="287"/>
      <c r="C120" s="301"/>
      <c r="D120" s="283"/>
      <c r="E120" s="289"/>
      <c r="F120" s="290"/>
      <c r="G120" s="290"/>
      <c r="H120" s="291"/>
      <c r="I120" s="290"/>
      <c r="J120" s="291"/>
      <c r="K120" s="290"/>
      <c r="L120" s="291"/>
    </row>
    <row r="121" spans="1:15">
      <c r="A121" s="282"/>
      <c r="B121" s="287"/>
      <c r="C121" s="301"/>
      <c r="D121" s="283"/>
      <c r="E121" s="289"/>
      <c r="F121" s="290"/>
      <c r="G121" s="290"/>
      <c r="H121" s="291"/>
      <c r="I121" s="290"/>
      <c r="J121" s="291"/>
      <c r="K121" s="290"/>
      <c r="L121" s="291"/>
    </row>
    <row r="122" spans="1:15">
      <c r="A122" s="282"/>
      <c r="B122" s="287"/>
      <c r="C122" s="301"/>
      <c r="D122" s="283"/>
      <c r="E122" s="289"/>
      <c r="F122" s="290"/>
      <c r="G122" s="290"/>
      <c r="H122" s="291"/>
      <c r="I122" s="290"/>
      <c r="J122" s="291"/>
      <c r="K122" s="290"/>
      <c r="L122" s="291"/>
    </row>
    <row r="123" spans="1:15">
      <c r="A123" s="282"/>
      <c r="B123" s="287"/>
      <c r="C123" s="301"/>
      <c r="D123" s="283"/>
      <c r="E123" s="289"/>
      <c r="F123" s="290"/>
      <c r="G123" s="290"/>
      <c r="H123" s="291"/>
      <c r="I123" s="290"/>
      <c r="J123" s="291"/>
      <c r="K123" s="290"/>
      <c r="L123" s="291"/>
    </row>
    <row r="124" spans="1:15">
      <c r="A124" s="282"/>
      <c r="B124" s="287"/>
      <c r="C124" s="301"/>
      <c r="D124" s="283"/>
      <c r="E124" s="289"/>
      <c r="F124" s="290"/>
      <c r="G124" s="290"/>
      <c r="H124" s="291"/>
      <c r="I124" s="290"/>
      <c r="J124" s="291"/>
      <c r="K124" s="290"/>
      <c r="L124" s="291"/>
    </row>
    <row r="125" spans="1:15">
      <c r="A125" s="282"/>
      <c r="B125" s="287"/>
      <c r="C125" s="301"/>
      <c r="D125" s="283"/>
      <c r="E125" s="289"/>
      <c r="F125" s="290"/>
      <c r="G125" s="290"/>
      <c r="H125" s="291"/>
      <c r="I125" s="290"/>
      <c r="J125" s="291"/>
      <c r="K125" s="290"/>
      <c r="L125" s="291"/>
    </row>
    <row r="126" spans="1:15">
      <c r="A126" s="282"/>
      <c r="B126" s="287"/>
      <c r="C126" s="308"/>
      <c r="D126" s="283"/>
      <c r="E126" s="289"/>
      <c r="F126" s="290"/>
      <c r="G126" s="290"/>
      <c r="H126" s="307"/>
      <c r="I126" s="290"/>
      <c r="J126" s="307"/>
      <c r="K126" s="290"/>
      <c r="L126" s="307"/>
    </row>
    <row r="127" spans="1:15">
      <c r="A127" s="282"/>
      <c r="B127" s="287"/>
      <c r="C127" s="301"/>
      <c r="D127" s="283"/>
      <c r="E127" s="289"/>
      <c r="F127" s="290"/>
      <c r="G127" s="290"/>
      <c r="H127" s="291"/>
      <c r="I127" s="290"/>
      <c r="J127" s="291"/>
      <c r="K127" s="290"/>
      <c r="L127" s="291"/>
    </row>
    <row r="128" spans="1:15">
      <c r="A128" s="282"/>
      <c r="B128" s="287"/>
      <c r="C128" s="301"/>
      <c r="D128" s="283"/>
      <c r="E128" s="289"/>
      <c r="F128" s="290"/>
      <c r="G128" s="290"/>
      <c r="H128" s="291"/>
      <c r="I128" s="290"/>
      <c r="J128" s="291"/>
      <c r="K128" s="290"/>
      <c r="L128" s="291"/>
    </row>
    <row r="129" spans="1:12">
      <c r="A129" s="282"/>
      <c r="B129" s="287"/>
      <c r="C129" s="301"/>
      <c r="D129" s="283"/>
      <c r="E129" s="289"/>
      <c r="F129" s="290"/>
      <c r="G129" s="290"/>
      <c r="H129" s="291"/>
      <c r="I129" s="290"/>
      <c r="J129" s="291"/>
      <c r="K129" s="290"/>
      <c r="L129" s="291"/>
    </row>
    <row r="130" spans="1:12">
      <c r="A130" s="282"/>
      <c r="B130" s="287"/>
      <c r="C130" s="301"/>
      <c r="D130" s="283"/>
      <c r="E130" s="289"/>
      <c r="F130" s="290"/>
      <c r="G130" s="290"/>
      <c r="H130" s="291"/>
      <c r="I130" s="290"/>
      <c r="J130" s="291"/>
      <c r="K130" s="290"/>
      <c r="L130" s="291"/>
    </row>
    <row r="131" spans="1:12">
      <c r="A131" s="282"/>
      <c r="B131" s="287"/>
      <c r="C131" s="301"/>
      <c r="D131" s="283"/>
      <c r="E131" s="289"/>
      <c r="F131" s="290"/>
      <c r="G131" s="290"/>
      <c r="H131" s="291"/>
      <c r="I131" s="290"/>
      <c r="J131" s="291"/>
      <c r="K131" s="290"/>
      <c r="L131" s="291"/>
    </row>
    <row r="132" spans="1:12">
      <c r="A132" s="282"/>
      <c r="B132" s="287"/>
      <c r="C132" s="301"/>
      <c r="D132" s="283"/>
      <c r="E132" s="289"/>
      <c r="F132" s="290"/>
      <c r="G132" s="290"/>
      <c r="H132" s="291"/>
      <c r="I132" s="290"/>
      <c r="J132" s="291"/>
      <c r="K132" s="290"/>
      <c r="L132" s="291"/>
    </row>
    <row r="133" spans="1:12">
      <c r="A133" s="282"/>
      <c r="B133" s="287"/>
      <c r="C133" s="308"/>
      <c r="D133" s="283"/>
      <c r="E133" s="289"/>
      <c r="F133" s="290"/>
      <c r="G133" s="290"/>
      <c r="H133" s="307"/>
      <c r="I133" s="290"/>
      <c r="J133" s="307"/>
      <c r="K133" s="290"/>
      <c r="L133" s="307"/>
    </row>
    <row r="134" spans="1:12">
      <c r="A134" s="282"/>
      <c r="B134" s="287"/>
      <c r="C134" s="301"/>
      <c r="D134" s="283"/>
      <c r="E134" s="289"/>
      <c r="F134" s="290"/>
      <c r="G134" s="290"/>
      <c r="H134" s="291"/>
      <c r="I134" s="290"/>
      <c r="J134" s="291"/>
      <c r="K134" s="290"/>
      <c r="L134" s="291"/>
    </row>
    <row r="135" spans="1:12">
      <c r="A135" s="282"/>
      <c r="B135" s="287"/>
      <c r="C135" s="301"/>
      <c r="D135" s="283"/>
      <c r="E135" s="289"/>
      <c r="F135" s="290"/>
      <c r="G135" s="290"/>
      <c r="H135" s="291"/>
      <c r="I135" s="290"/>
      <c r="J135" s="291"/>
      <c r="K135" s="290"/>
      <c r="L135" s="291"/>
    </row>
    <row r="136" spans="1:12">
      <c r="A136" s="282"/>
      <c r="B136" s="287"/>
      <c r="C136" s="301"/>
      <c r="D136" s="283"/>
      <c r="E136" s="289"/>
      <c r="F136" s="290"/>
      <c r="G136" s="290"/>
      <c r="H136" s="291"/>
      <c r="I136" s="290"/>
      <c r="J136" s="291"/>
      <c r="K136" s="290"/>
      <c r="L136" s="291"/>
    </row>
    <row r="137" spans="1:12">
      <c r="A137" s="282"/>
      <c r="B137" s="287"/>
      <c r="C137" s="308"/>
      <c r="D137" s="283"/>
      <c r="E137" s="289"/>
      <c r="F137" s="290"/>
      <c r="G137" s="290"/>
      <c r="H137" s="307"/>
      <c r="I137" s="290"/>
      <c r="J137" s="307"/>
      <c r="K137" s="290"/>
      <c r="L137" s="307"/>
    </row>
    <row r="138" spans="1:12">
      <c r="A138" s="282"/>
      <c r="B138" s="287"/>
      <c r="C138" s="301"/>
      <c r="D138" s="283"/>
      <c r="E138" s="289"/>
      <c r="F138" s="290"/>
      <c r="G138" s="290"/>
      <c r="H138" s="291"/>
      <c r="I138" s="290"/>
      <c r="J138" s="291"/>
      <c r="K138" s="290"/>
      <c r="L138" s="291"/>
    </row>
    <row r="139" spans="1:12">
      <c r="A139" s="282"/>
      <c r="B139" s="287"/>
      <c r="C139" s="301"/>
      <c r="D139" s="283"/>
      <c r="E139" s="289"/>
      <c r="F139" s="290"/>
      <c r="G139" s="290"/>
      <c r="H139" s="291"/>
      <c r="I139" s="290"/>
      <c r="J139" s="291"/>
      <c r="K139" s="290"/>
      <c r="L139" s="291"/>
    </row>
    <row r="140" spans="1:12">
      <c r="A140" s="282"/>
      <c r="B140" s="287"/>
      <c r="C140" s="301"/>
      <c r="D140" s="283"/>
      <c r="E140" s="289"/>
      <c r="F140" s="290"/>
      <c r="G140" s="290"/>
      <c r="H140" s="291"/>
      <c r="I140" s="290"/>
      <c r="J140" s="291"/>
      <c r="K140" s="290"/>
      <c r="L140" s="291"/>
    </row>
    <row r="141" spans="1:12">
      <c r="A141" s="282"/>
      <c r="B141" s="287"/>
      <c r="C141" s="300"/>
      <c r="D141" s="283"/>
      <c r="E141" s="289"/>
      <c r="F141" s="290"/>
      <c r="G141" s="290"/>
      <c r="H141" s="291"/>
      <c r="I141" s="290"/>
      <c r="J141" s="291"/>
      <c r="K141" s="290"/>
      <c r="L141" s="291"/>
    </row>
    <row r="142" spans="1:12">
      <c r="A142" s="282"/>
      <c r="B142" s="287"/>
      <c r="C142" s="308"/>
      <c r="D142" s="283"/>
      <c r="E142" s="289"/>
      <c r="F142" s="290"/>
      <c r="G142" s="290"/>
      <c r="H142" s="307"/>
      <c r="I142" s="290"/>
      <c r="J142" s="307"/>
      <c r="K142" s="290"/>
      <c r="L142" s="307"/>
    </row>
    <row r="143" spans="1:12">
      <c r="A143" s="282"/>
      <c r="B143" s="287"/>
      <c r="C143" s="301"/>
      <c r="D143" s="283"/>
      <c r="E143" s="289"/>
      <c r="F143" s="290"/>
      <c r="G143" s="290"/>
      <c r="H143" s="291"/>
      <c r="I143" s="290"/>
      <c r="J143" s="291"/>
      <c r="K143" s="290"/>
      <c r="L143" s="291"/>
    </row>
    <row r="144" spans="1:12">
      <c r="A144" s="282"/>
      <c r="B144" s="287"/>
      <c r="C144" s="301"/>
      <c r="D144" s="283"/>
      <c r="E144" s="289"/>
      <c r="F144" s="290"/>
      <c r="G144" s="290"/>
      <c r="H144" s="291"/>
      <c r="I144" s="290"/>
      <c r="J144" s="291"/>
      <c r="K144" s="290"/>
      <c r="L144" s="291"/>
    </row>
    <row r="145" spans="1:12">
      <c r="A145" s="282"/>
      <c r="B145" s="287"/>
      <c r="C145" s="301"/>
      <c r="D145" s="283"/>
      <c r="E145" s="289"/>
      <c r="F145" s="290"/>
      <c r="G145" s="290"/>
      <c r="H145" s="291"/>
      <c r="I145" s="290"/>
      <c r="J145" s="291"/>
      <c r="K145" s="290"/>
      <c r="L145" s="291"/>
    </row>
    <row r="146" spans="1:12">
      <c r="A146" s="282"/>
      <c r="B146" s="287"/>
      <c r="C146" s="301"/>
      <c r="D146" s="283"/>
      <c r="E146" s="289"/>
      <c r="F146" s="290"/>
      <c r="G146" s="290"/>
      <c r="H146" s="291"/>
      <c r="I146" s="290"/>
      <c r="J146" s="291"/>
      <c r="K146" s="290"/>
      <c r="L146" s="291"/>
    </row>
    <row r="147" spans="1:12">
      <c r="A147" s="282"/>
      <c r="B147" s="287"/>
      <c r="C147" s="301"/>
      <c r="D147" s="283"/>
      <c r="E147" s="289"/>
      <c r="F147" s="290"/>
      <c r="G147" s="290"/>
      <c r="H147" s="291"/>
      <c r="I147" s="290"/>
      <c r="J147" s="291"/>
      <c r="K147" s="290"/>
      <c r="L147" s="291"/>
    </row>
    <row r="148" spans="1:12">
      <c r="A148" s="282"/>
      <c r="B148" s="287"/>
      <c r="C148" s="301"/>
      <c r="D148" s="283"/>
      <c r="E148" s="289"/>
      <c r="F148" s="290"/>
      <c r="G148" s="290"/>
      <c r="H148" s="291"/>
      <c r="I148" s="290"/>
      <c r="J148" s="291"/>
      <c r="K148" s="290"/>
      <c r="L148" s="291"/>
    </row>
    <row r="149" spans="1:12">
      <c r="A149" s="282"/>
      <c r="B149" s="287"/>
      <c r="C149" s="301"/>
      <c r="D149" s="283"/>
      <c r="E149" s="289"/>
      <c r="F149" s="290"/>
      <c r="G149" s="290"/>
      <c r="H149" s="291"/>
      <c r="I149" s="290"/>
      <c r="J149" s="291"/>
      <c r="K149" s="290"/>
      <c r="L149" s="291"/>
    </row>
    <row r="150" spans="1:12">
      <c r="A150" s="282"/>
      <c r="B150" s="287"/>
      <c r="C150" s="308"/>
      <c r="D150" s="283"/>
      <c r="E150" s="289"/>
      <c r="F150" s="290"/>
      <c r="G150" s="290"/>
      <c r="H150" s="307"/>
      <c r="I150" s="290"/>
      <c r="J150" s="307"/>
      <c r="K150" s="290"/>
      <c r="L150" s="307"/>
    </row>
    <row r="151" spans="1:12">
      <c r="A151" s="282"/>
      <c r="B151" s="287"/>
      <c r="C151" s="301"/>
      <c r="D151" s="283"/>
      <c r="E151" s="289"/>
      <c r="F151" s="290"/>
      <c r="G151" s="290"/>
      <c r="H151" s="291"/>
      <c r="I151" s="290"/>
      <c r="J151" s="291"/>
      <c r="K151" s="290"/>
      <c r="L151" s="291"/>
    </row>
    <row r="152" spans="1:12">
      <c r="A152" s="282"/>
      <c r="B152" s="287"/>
      <c r="C152" s="301"/>
      <c r="D152" s="283"/>
      <c r="E152" s="289"/>
      <c r="F152" s="290"/>
      <c r="G152" s="290"/>
      <c r="H152" s="291"/>
      <c r="I152" s="290"/>
      <c r="J152" s="291"/>
      <c r="K152" s="290"/>
      <c r="L152" s="291"/>
    </row>
    <row r="153" spans="1:12">
      <c r="A153" s="282"/>
      <c r="B153" s="287"/>
      <c r="C153" s="300"/>
      <c r="D153" s="283"/>
      <c r="E153" s="289"/>
      <c r="F153" s="290"/>
      <c r="G153" s="290"/>
      <c r="H153" s="291"/>
      <c r="I153" s="290"/>
      <c r="J153" s="291"/>
      <c r="K153" s="290"/>
      <c r="L153" s="291"/>
    </row>
    <row r="154" spans="1:12">
      <c r="A154" s="282"/>
      <c r="B154" s="287"/>
      <c r="C154" s="308"/>
      <c r="D154" s="283"/>
      <c r="E154" s="289"/>
      <c r="F154" s="290"/>
      <c r="G154" s="290"/>
      <c r="H154" s="307"/>
      <c r="I154" s="290"/>
      <c r="J154" s="307"/>
      <c r="K154" s="290"/>
      <c r="L154" s="307"/>
    </row>
    <row r="155" spans="1:12">
      <c r="A155" s="282"/>
      <c r="B155" s="287"/>
      <c r="C155" s="301"/>
      <c r="D155" s="283"/>
      <c r="E155" s="289"/>
      <c r="F155" s="290"/>
      <c r="G155" s="290"/>
      <c r="H155" s="291"/>
      <c r="I155" s="290"/>
      <c r="J155" s="291"/>
      <c r="K155" s="290"/>
      <c r="L155" s="291"/>
    </row>
    <row r="156" spans="1:12">
      <c r="A156" s="282"/>
      <c r="B156" s="287"/>
      <c r="C156" s="301"/>
      <c r="D156" s="283"/>
      <c r="E156" s="289"/>
      <c r="F156" s="290"/>
      <c r="G156" s="290"/>
      <c r="H156" s="291"/>
      <c r="I156" s="290"/>
      <c r="J156" s="291"/>
      <c r="K156" s="290"/>
      <c r="L156" s="291"/>
    </row>
    <row r="157" spans="1:12">
      <c r="A157" s="282"/>
      <c r="B157" s="287"/>
      <c r="C157" s="301"/>
      <c r="D157" s="283"/>
      <c r="E157" s="289"/>
      <c r="F157" s="290"/>
      <c r="G157" s="290"/>
      <c r="H157" s="291"/>
      <c r="I157" s="290"/>
      <c r="J157" s="291"/>
      <c r="K157" s="290"/>
      <c r="L157" s="291"/>
    </row>
    <row r="158" spans="1:12">
      <c r="A158" s="282"/>
      <c r="B158" s="287"/>
      <c r="C158" s="301"/>
      <c r="D158" s="283"/>
      <c r="E158" s="289"/>
      <c r="F158" s="290"/>
      <c r="G158" s="290"/>
      <c r="H158" s="291"/>
      <c r="I158" s="290"/>
      <c r="J158" s="291"/>
      <c r="K158" s="290"/>
      <c r="L158" s="291"/>
    </row>
    <row r="159" spans="1:12">
      <c r="A159" s="282"/>
      <c r="B159" s="287"/>
      <c r="C159" s="301"/>
      <c r="D159" s="283"/>
      <c r="E159" s="289"/>
      <c r="F159" s="290"/>
      <c r="G159" s="290"/>
      <c r="H159" s="291"/>
      <c r="I159" s="290"/>
      <c r="J159" s="291"/>
      <c r="K159" s="290"/>
      <c r="L159" s="291"/>
    </row>
    <row r="160" spans="1:12">
      <c r="A160" s="282"/>
      <c r="B160" s="287"/>
      <c r="C160" s="301"/>
      <c r="D160" s="283"/>
      <c r="E160" s="289"/>
      <c r="F160" s="290"/>
      <c r="G160" s="290"/>
      <c r="H160" s="291"/>
      <c r="I160" s="290"/>
      <c r="J160" s="291"/>
      <c r="K160" s="290"/>
      <c r="L160" s="291"/>
    </row>
    <row r="161" spans="1:12">
      <c r="A161" s="282"/>
      <c r="B161" s="287"/>
      <c r="C161" s="308"/>
      <c r="D161" s="283"/>
      <c r="E161" s="289"/>
      <c r="F161" s="290"/>
      <c r="G161" s="290"/>
      <c r="H161" s="307"/>
      <c r="I161" s="290"/>
      <c r="J161" s="307"/>
      <c r="K161" s="290"/>
      <c r="L161" s="307"/>
    </row>
    <row r="162" spans="1:12">
      <c r="A162" s="282"/>
      <c r="B162" s="287"/>
      <c r="C162" s="301"/>
      <c r="D162" s="283"/>
      <c r="E162" s="289"/>
      <c r="F162" s="290"/>
      <c r="G162" s="290"/>
      <c r="H162" s="291"/>
      <c r="I162" s="290"/>
      <c r="J162" s="291"/>
      <c r="K162" s="290"/>
      <c r="L162" s="291"/>
    </row>
    <row r="163" spans="1:12">
      <c r="A163" s="282"/>
      <c r="B163" s="287"/>
      <c r="C163" s="301"/>
      <c r="D163" s="283"/>
      <c r="E163" s="289"/>
      <c r="F163" s="290"/>
      <c r="G163" s="290"/>
      <c r="H163" s="291"/>
      <c r="I163" s="290"/>
      <c r="J163" s="291"/>
      <c r="K163" s="290"/>
      <c r="L163" s="291"/>
    </row>
    <row r="164" spans="1:12">
      <c r="A164" s="282"/>
      <c r="B164" s="287"/>
      <c r="C164" s="301"/>
      <c r="D164" s="283"/>
      <c r="E164" s="289"/>
      <c r="F164" s="290"/>
      <c r="G164" s="290"/>
      <c r="H164" s="291"/>
      <c r="I164" s="290"/>
      <c r="J164" s="291"/>
      <c r="K164" s="290"/>
      <c r="L164" s="291"/>
    </row>
    <row r="165" spans="1:12">
      <c r="A165" s="282"/>
      <c r="B165" s="287"/>
      <c r="C165" s="301"/>
      <c r="D165" s="283"/>
      <c r="E165" s="289"/>
      <c r="F165" s="290"/>
      <c r="G165" s="290"/>
      <c r="H165" s="291"/>
      <c r="I165" s="290"/>
      <c r="J165" s="291"/>
      <c r="K165" s="290"/>
      <c r="L165" s="291"/>
    </row>
    <row r="166" spans="1:12">
      <c r="A166" s="282"/>
      <c r="B166" s="287"/>
      <c r="C166" s="308"/>
      <c r="D166" s="283"/>
      <c r="E166" s="289"/>
      <c r="F166" s="290"/>
      <c r="G166" s="290"/>
      <c r="H166" s="307"/>
      <c r="I166" s="290"/>
      <c r="J166" s="307"/>
      <c r="K166" s="290"/>
      <c r="L166" s="307"/>
    </row>
    <row r="167" spans="1:12">
      <c r="A167" s="282"/>
      <c r="B167" s="283"/>
      <c r="C167" s="288"/>
      <c r="D167" s="283"/>
      <c r="E167" s="290"/>
      <c r="F167" s="290"/>
      <c r="G167" s="290"/>
      <c r="H167" s="291"/>
      <c r="I167" s="290"/>
      <c r="J167" s="291"/>
      <c r="K167" s="290"/>
      <c r="L167" s="291"/>
    </row>
    <row r="168" spans="1:12">
      <c r="A168" s="282"/>
      <c r="B168" s="283"/>
      <c r="C168" s="300"/>
      <c r="D168" s="283"/>
      <c r="E168" s="310"/>
      <c r="F168" s="290"/>
      <c r="G168" s="290"/>
      <c r="H168" s="291"/>
      <c r="I168" s="290"/>
      <c r="J168" s="291"/>
      <c r="K168" s="290"/>
      <c r="L168" s="291"/>
    </row>
    <row r="169" spans="1:12">
      <c r="A169" s="298"/>
      <c r="B169" s="311"/>
      <c r="C169" s="312"/>
      <c r="D169" s="306"/>
      <c r="E169" s="313"/>
      <c r="F169" s="314"/>
      <c r="G169" s="314"/>
      <c r="H169" s="314"/>
      <c r="I169" s="314"/>
      <c r="J169" s="314"/>
      <c r="K169" s="314"/>
      <c r="L169" s="314"/>
    </row>
    <row r="170" spans="1:12">
      <c r="A170" s="298"/>
      <c r="B170" s="315"/>
      <c r="C170" s="312"/>
      <c r="D170" s="306"/>
      <c r="E170" s="313"/>
      <c r="F170" s="314"/>
      <c r="G170" s="314"/>
      <c r="H170" s="314"/>
      <c r="I170" s="314"/>
      <c r="J170" s="314"/>
      <c r="K170" s="314"/>
      <c r="L170" s="314"/>
    </row>
    <row r="171" spans="1:12">
      <c r="A171" s="316"/>
      <c r="B171" s="316"/>
      <c r="C171" s="317"/>
      <c r="D171" s="316"/>
      <c r="E171" s="316"/>
      <c r="F171" s="316"/>
      <c r="G171" s="316"/>
      <c r="H171" s="318"/>
      <c r="I171" s="316"/>
      <c r="J171" s="318"/>
      <c r="K171" s="316"/>
      <c r="L171" s="318"/>
    </row>
    <row r="172" spans="1:12">
      <c r="A172" s="316"/>
      <c r="B172" s="316"/>
      <c r="C172" s="317"/>
      <c r="D172" s="319"/>
      <c r="E172" s="316"/>
      <c r="F172" s="316"/>
      <c r="G172" s="316"/>
      <c r="H172" s="320"/>
      <c r="I172" s="316"/>
      <c r="J172" s="320"/>
      <c r="K172" s="316"/>
      <c r="L172" s="320"/>
    </row>
    <row r="173" spans="1:12">
      <c r="A173" s="316"/>
      <c r="B173" s="316"/>
      <c r="C173" s="317"/>
      <c r="D173" s="319"/>
      <c r="E173" s="316"/>
      <c r="F173" s="316"/>
      <c r="G173" s="316"/>
      <c r="H173" s="320"/>
      <c r="I173" s="316"/>
      <c r="J173" s="320"/>
      <c r="K173" s="316"/>
      <c r="L173" s="320"/>
    </row>
    <row r="174" spans="1:12">
      <c r="A174" s="316"/>
      <c r="B174" s="316"/>
      <c r="C174" s="317"/>
      <c r="D174" s="319"/>
      <c r="E174" s="316"/>
      <c r="F174" s="316"/>
      <c r="G174" s="316"/>
      <c r="H174" s="320"/>
      <c r="I174" s="316"/>
      <c r="J174" s="320"/>
      <c r="K174" s="316"/>
      <c r="L174" s="320"/>
    </row>
    <row r="175" spans="1:12">
      <c r="A175" s="316"/>
      <c r="B175" s="316"/>
      <c r="C175" s="317"/>
      <c r="D175" s="316"/>
      <c r="E175" s="316"/>
      <c r="F175" s="316"/>
      <c r="G175" s="316"/>
      <c r="H175" s="320"/>
      <c r="I175" s="316"/>
      <c r="J175" s="320"/>
      <c r="K175" s="316"/>
      <c r="L175" s="320"/>
    </row>
    <row r="176" spans="1:12">
      <c r="A176" s="531"/>
      <c r="B176" s="531"/>
      <c r="C176" s="531"/>
      <c r="D176" s="531"/>
      <c r="E176" s="531"/>
      <c r="F176" s="531"/>
      <c r="G176" s="531"/>
      <c r="H176" s="531"/>
      <c r="I176" s="202"/>
      <c r="J176" s="202"/>
      <c r="K176" s="202"/>
      <c r="L176" s="202"/>
    </row>
    <row r="177" spans="1:12">
      <c r="A177" s="282"/>
      <c r="B177" s="287"/>
      <c r="C177" s="301"/>
      <c r="D177" s="283"/>
      <c r="E177" s="289"/>
      <c r="F177" s="289"/>
      <c r="G177" s="290"/>
      <c r="H177" s="291"/>
      <c r="I177" s="290"/>
      <c r="J177" s="291"/>
      <c r="K177" s="290"/>
      <c r="L177" s="291"/>
    </row>
    <row r="178" spans="1:12">
      <c r="A178" s="282"/>
      <c r="B178" s="287"/>
      <c r="C178" s="301"/>
      <c r="D178" s="283"/>
      <c r="E178" s="289"/>
      <c r="F178" s="289"/>
      <c r="G178" s="290"/>
      <c r="H178" s="291"/>
      <c r="I178" s="290"/>
      <c r="J178" s="291"/>
      <c r="K178" s="290"/>
      <c r="L178" s="291"/>
    </row>
    <row r="180" spans="1:12">
      <c r="A180" s="520"/>
      <c r="B180" s="520"/>
      <c r="C180" s="520"/>
      <c r="D180" s="520"/>
      <c r="E180" s="520"/>
      <c r="F180" s="520"/>
      <c r="G180" s="520"/>
      <c r="H180" s="520"/>
      <c r="I180" s="202"/>
      <c r="J180" s="202"/>
      <c r="K180" s="202"/>
      <c r="L180" s="202"/>
    </row>
    <row r="182" spans="1:12" ht="15">
      <c r="A182" s="518"/>
      <c r="B182" s="519"/>
      <c r="C182" s="519"/>
      <c r="D182" s="519"/>
      <c r="E182" s="519"/>
      <c r="F182" s="519"/>
      <c r="G182" s="519"/>
      <c r="H182" s="519"/>
      <c r="I182" s="202"/>
      <c r="J182" s="202"/>
      <c r="K182" s="202"/>
      <c r="L182" s="202"/>
    </row>
    <row r="183" spans="1:12">
      <c r="A183" s="321"/>
      <c r="B183" s="321"/>
      <c r="C183" s="293"/>
      <c r="D183" s="322"/>
      <c r="E183" s="292"/>
      <c r="F183" s="293"/>
    </row>
    <row r="184" spans="1:12">
      <c r="A184" s="321"/>
      <c r="B184" s="321"/>
      <c r="C184" s="520"/>
      <c r="D184" s="520"/>
      <c r="E184" s="520"/>
      <c r="F184" s="520"/>
      <c r="G184" s="520"/>
      <c r="H184" s="520"/>
      <c r="I184" s="202"/>
      <c r="J184" s="202"/>
      <c r="K184" s="202"/>
      <c r="L184" s="202"/>
    </row>
    <row r="185" spans="1:12">
      <c r="A185" s="321"/>
      <c r="B185" s="321"/>
      <c r="C185" s="293"/>
      <c r="D185" s="322"/>
      <c r="E185" s="292"/>
      <c r="F185" s="293"/>
    </row>
    <row r="189" spans="1:12">
      <c r="A189" s="202"/>
      <c r="B189" s="202"/>
      <c r="C189" s="202"/>
      <c r="D189" s="202"/>
      <c r="E189" s="202"/>
      <c r="F189" s="202"/>
      <c r="G189" s="202"/>
      <c r="H189" s="202"/>
      <c r="I189" s="202"/>
      <c r="J189" s="202"/>
      <c r="K189" s="202"/>
      <c r="L189" s="202"/>
    </row>
    <row r="190" spans="1:12">
      <c r="A190" s="202"/>
      <c r="B190" s="202"/>
      <c r="C190" s="202"/>
      <c r="D190" s="202"/>
      <c r="E190" s="202"/>
      <c r="F190" s="202"/>
      <c r="G190" s="202"/>
      <c r="H190" s="202"/>
      <c r="I190" s="202"/>
      <c r="J190" s="202"/>
      <c r="K190" s="202"/>
      <c r="L190" s="202"/>
    </row>
    <row r="191" spans="1:12">
      <c r="A191" s="202"/>
      <c r="B191" s="202"/>
      <c r="C191" s="202"/>
      <c r="D191" s="202"/>
      <c r="E191" s="202"/>
      <c r="F191" s="202"/>
      <c r="G191" s="202"/>
      <c r="H191" s="202"/>
      <c r="I191" s="202"/>
      <c r="J191" s="202"/>
      <c r="K191" s="202"/>
      <c r="L191" s="202"/>
    </row>
    <row r="192" spans="1:12">
      <c r="A192" s="202"/>
      <c r="B192" s="202"/>
      <c r="C192" s="202"/>
      <c r="D192" s="202"/>
      <c r="E192" s="202"/>
      <c r="F192" s="202"/>
      <c r="G192" s="202"/>
      <c r="H192" s="202"/>
      <c r="I192" s="202"/>
      <c r="J192" s="202"/>
      <c r="K192" s="202"/>
      <c r="L192" s="202"/>
    </row>
    <row r="193" s="202" customFormat="1"/>
    <row r="194" s="202" customFormat="1"/>
    <row r="195" s="202" customFormat="1"/>
    <row r="196" s="202" customFormat="1"/>
    <row r="197" s="202" customFormat="1"/>
    <row r="198" s="202" customFormat="1"/>
    <row r="199" s="202" customFormat="1"/>
    <row r="200" s="202" customFormat="1"/>
    <row r="201" s="202" customFormat="1"/>
    <row r="202" s="202" customFormat="1"/>
    <row r="203" s="202" customFormat="1"/>
    <row r="204" s="202" customFormat="1"/>
    <row r="205" s="202" customFormat="1"/>
    <row r="206" s="202" customFormat="1"/>
    <row r="207" s="202" customFormat="1"/>
    <row r="208" s="202" customFormat="1"/>
    <row r="209" s="202" customFormat="1"/>
    <row r="210" s="202" customFormat="1"/>
    <row r="211" s="202" customFormat="1"/>
    <row r="212" s="202" customFormat="1"/>
    <row r="213" s="202" customFormat="1"/>
    <row r="214" s="202" customFormat="1"/>
    <row r="215" s="202" customFormat="1"/>
    <row r="216" s="202" customFormat="1"/>
    <row r="217" s="202" customFormat="1"/>
    <row r="218" s="202" customFormat="1"/>
    <row r="219" s="202" customFormat="1"/>
    <row r="220" s="202" customFormat="1"/>
    <row r="221" s="202" customFormat="1"/>
    <row r="222" s="202" customFormat="1"/>
    <row r="223" s="202" customFormat="1"/>
    <row r="224" s="202" customFormat="1"/>
    <row r="225" s="202" customFormat="1"/>
    <row r="226" s="202" customFormat="1"/>
    <row r="227" s="202" customFormat="1"/>
    <row r="228" s="202" customFormat="1"/>
    <row r="229" s="202" customFormat="1"/>
    <row r="230" s="202" customFormat="1"/>
    <row r="231" s="202" customFormat="1"/>
    <row r="232" s="202" customFormat="1"/>
    <row r="233" s="202" customFormat="1"/>
    <row r="234" s="202" customFormat="1"/>
    <row r="235" s="202" customFormat="1"/>
    <row r="236" s="202" customFormat="1"/>
    <row r="240" s="202" customFormat="1"/>
    <row r="241" s="202" customFormat="1"/>
    <row r="242" s="202" customFormat="1"/>
    <row r="243" s="202" customFormat="1"/>
  </sheetData>
  <mergeCells count="22">
    <mergeCell ref="C53:H53"/>
    <mergeCell ref="C54:K54"/>
    <mergeCell ref="I119:O119"/>
    <mergeCell ref="A176:H176"/>
    <mergeCell ref="A180:H180"/>
    <mergeCell ref="C55:L55"/>
    <mergeCell ref="C184:H184"/>
    <mergeCell ref="E56:H56"/>
    <mergeCell ref="B1:C1"/>
    <mergeCell ref="A2:M2"/>
    <mergeCell ref="A3:M3"/>
    <mergeCell ref="A4:H4"/>
    <mergeCell ref="A5:A6"/>
    <mergeCell ref="B5:B6"/>
    <mergeCell ref="C5:C6"/>
    <mergeCell ref="D5:D6"/>
    <mergeCell ref="E5:F5"/>
    <mergeCell ref="G5:H5"/>
    <mergeCell ref="I5:J5"/>
    <mergeCell ref="K5:L5"/>
    <mergeCell ref="M5:M6"/>
    <mergeCell ref="A182:H182"/>
  </mergeCells>
  <phoneticPr fontId="77" type="noConversion"/>
  <pageMargins left="0.11811023622047245" right="0.11811023622047245" top="0.74803149606299213" bottom="0.15748031496062992" header="0" footer="0"/>
  <pageSetup scale="82" orientation="landscape" r:id="rId1"/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view="pageBreakPreview" topLeftCell="A52" zoomScaleNormal="100" zoomScaleSheetLayoutView="100" workbookViewId="0">
      <selection activeCell="I15" sqref="I15:I16"/>
    </sheetView>
  </sheetViews>
  <sheetFormatPr defaultRowHeight="14.25"/>
  <cols>
    <col min="1" max="1" width="3.42578125" style="164" customWidth="1"/>
    <col min="2" max="2" width="12.42578125" style="164" bestFit="1" customWidth="1"/>
    <col min="3" max="3" width="49.28515625" style="423" customWidth="1"/>
    <col min="4" max="4" width="10.5703125" style="428" customWidth="1"/>
    <col min="5" max="5" width="12.85546875" style="422" customWidth="1"/>
    <col min="6" max="6" width="15.28515625" style="422" customWidth="1"/>
    <col min="7" max="7" width="11.140625" style="422" customWidth="1"/>
    <col min="8" max="8" width="15.28515625" style="422" customWidth="1"/>
    <col min="9" max="9" width="13.42578125" style="422" customWidth="1"/>
    <col min="10" max="10" width="16.28515625" style="422" customWidth="1"/>
    <col min="11" max="11" width="8.7109375" style="422" customWidth="1"/>
    <col min="12" max="12" width="15.28515625" style="422" customWidth="1"/>
    <col min="13" max="13" width="16.7109375" style="422" customWidth="1"/>
    <col min="14" max="256" width="9.140625" style="164"/>
    <col min="257" max="257" width="3.42578125" style="164" customWidth="1"/>
    <col min="258" max="258" width="12.42578125" style="164" bestFit="1" customWidth="1"/>
    <col min="259" max="259" width="46.5703125" style="164" customWidth="1"/>
    <col min="260" max="260" width="10.5703125" style="164" customWidth="1"/>
    <col min="261" max="261" width="12.85546875" style="164" customWidth="1"/>
    <col min="262" max="262" width="15.28515625" style="164" customWidth="1"/>
    <col min="263" max="263" width="11.140625" style="164" customWidth="1"/>
    <col min="264" max="264" width="15.28515625" style="164" customWidth="1"/>
    <col min="265" max="265" width="10.42578125" style="164" customWidth="1"/>
    <col min="266" max="266" width="16.28515625" style="164" customWidth="1"/>
    <col min="267" max="267" width="8.7109375" style="164" customWidth="1"/>
    <col min="268" max="268" width="15.28515625" style="164" customWidth="1"/>
    <col min="269" max="269" width="16.7109375" style="164" customWidth="1"/>
    <col min="270" max="512" width="9.140625" style="164"/>
    <col min="513" max="513" width="3.42578125" style="164" customWidth="1"/>
    <col min="514" max="514" width="12.42578125" style="164" bestFit="1" customWidth="1"/>
    <col min="515" max="515" width="46.5703125" style="164" customWidth="1"/>
    <col min="516" max="516" width="10.5703125" style="164" customWidth="1"/>
    <col min="517" max="517" width="12.85546875" style="164" customWidth="1"/>
    <col min="518" max="518" width="15.28515625" style="164" customWidth="1"/>
    <col min="519" max="519" width="11.140625" style="164" customWidth="1"/>
    <col min="520" max="520" width="15.28515625" style="164" customWidth="1"/>
    <col min="521" max="521" width="10.42578125" style="164" customWidth="1"/>
    <col min="522" max="522" width="16.28515625" style="164" customWidth="1"/>
    <col min="523" max="523" width="8.7109375" style="164" customWidth="1"/>
    <col min="524" max="524" width="15.28515625" style="164" customWidth="1"/>
    <col min="525" max="525" width="16.7109375" style="164" customWidth="1"/>
    <col min="526" max="768" width="9.140625" style="164"/>
    <col min="769" max="769" width="3.42578125" style="164" customWidth="1"/>
    <col min="770" max="770" width="12.42578125" style="164" bestFit="1" customWidth="1"/>
    <col min="771" max="771" width="46.5703125" style="164" customWidth="1"/>
    <col min="772" max="772" width="10.5703125" style="164" customWidth="1"/>
    <col min="773" max="773" width="12.85546875" style="164" customWidth="1"/>
    <col min="774" max="774" width="15.28515625" style="164" customWidth="1"/>
    <col min="775" max="775" width="11.140625" style="164" customWidth="1"/>
    <col min="776" max="776" width="15.28515625" style="164" customWidth="1"/>
    <col min="777" max="777" width="10.42578125" style="164" customWidth="1"/>
    <col min="778" max="778" width="16.28515625" style="164" customWidth="1"/>
    <col min="779" max="779" width="8.7109375" style="164" customWidth="1"/>
    <col min="780" max="780" width="15.28515625" style="164" customWidth="1"/>
    <col min="781" max="781" width="16.7109375" style="164" customWidth="1"/>
    <col min="782" max="1024" width="9.140625" style="164"/>
    <col min="1025" max="1025" width="3.42578125" style="164" customWidth="1"/>
    <col min="1026" max="1026" width="12.42578125" style="164" bestFit="1" customWidth="1"/>
    <col min="1027" max="1027" width="46.5703125" style="164" customWidth="1"/>
    <col min="1028" max="1028" width="10.5703125" style="164" customWidth="1"/>
    <col min="1029" max="1029" width="12.85546875" style="164" customWidth="1"/>
    <col min="1030" max="1030" width="15.28515625" style="164" customWidth="1"/>
    <col min="1031" max="1031" width="11.140625" style="164" customWidth="1"/>
    <col min="1032" max="1032" width="15.28515625" style="164" customWidth="1"/>
    <col min="1033" max="1033" width="10.42578125" style="164" customWidth="1"/>
    <col min="1034" max="1034" width="16.28515625" style="164" customWidth="1"/>
    <col min="1035" max="1035" width="8.7109375" style="164" customWidth="1"/>
    <col min="1036" max="1036" width="15.28515625" style="164" customWidth="1"/>
    <col min="1037" max="1037" width="16.7109375" style="164" customWidth="1"/>
    <col min="1038" max="1280" width="9.140625" style="164"/>
    <col min="1281" max="1281" width="3.42578125" style="164" customWidth="1"/>
    <col min="1282" max="1282" width="12.42578125" style="164" bestFit="1" customWidth="1"/>
    <col min="1283" max="1283" width="46.5703125" style="164" customWidth="1"/>
    <col min="1284" max="1284" width="10.5703125" style="164" customWidth="1"/>
    <col min="1285" max="1285" width="12.85546875" style="164" customWidth="1"/>
    <col min="1286" max="1286" width="15.28515625" style="164" customWidth="1"/>
    <col min="1287" max="1287" width="11.140625" style="164" customWidth="1"/>
    <col min="1288" max="1288" width="15.28515625" style="164" customWidth="1"/>
    <col min="1289" max="1289" width="10.42578125" style="164" customWidth="1"/>
    <col min="1290" max="1290" width="16.28515625" style="164" customWidth="1"/>
    <col min="1291" max="1291" width="8.7109375" style="164" customWidth="1"/>
    <col min="1292" max="1292" width="15.28515625" style="164" customWidth="1"/>
    <col min="1293" max="1293" width="16.7109375" style="164" customWidth="1"/>
    <col min="1294" max="1536" width="9.140625" style="164"/>
    <col min="1537" max="1537" width="3.42578125" style="164" customWidth="1"/>
    <col min="1538" max="1538" width="12.42578125" style="164" bestFit="1" customWidth="1"/>
    <col min="1539" max="1539" width="46.5703125" style="164" customWidth="1"/>
    <col min="1540" max="1540" width="10.5703125" style="164" customWidth="1"/>
    <col min="1541" max="1541" width="12.85546875" style="164" customWidth="1"/>
    <col min="1542" max="1542" width="15.28515625" style="164" customWidth="1"/>
    <col min="1543" max="1543" width="11.140625" style="164" customWidth="1"/>
    <col min="1544" max="1544" width="15.28515625" style="164" customWidth="1"/>
    <col min="1545" max="1545" width="10.42578125" style="164" customWidth="1"/>
    <col min="1546" max="1546" width="16.28515625" style="164" customWidth="1"/>
    <col min="1547" max="1547" width="8.7109375" style="164" customWidth="1"/>
    <col min="1548" max="1548" width="15.28515625" style="164" customWidth="1"/>
    <col min="1549" max="1549" width="16.7109375" style="164" customWidth="1"/>
    <col min="1550" max="1792" width="9.140625" style="164"/>
    <col min="1793" max="1793" width="3.42578125" style="164" customWidth="1"/>
    <col min="1794" max="1794" width="12.42578125" style="164" bestFit="1" customWidth="1"/>
    <col min="1795" max="1795" width="46.5703125" style="164" customWidth="1"/>
    <col min="1796" max="1796" width="10.5703125" style="164" customWidth="1"/>
    <col min="1797" max="1797" width="12.85546875" style="164" customWidth="1"/>
    <col min="1798" max="1798" width="15.28515625" style="164" customWidth="1"/>
    <col min="1799" max="1799" width="11.140625" style="164" customWidth="1"/>
    <col min="1800" max="1800" width="15.28515625" style="164" customWidth="1"/>
    <col min="1801" max="1801" width="10.42578125" style="164" customWidth="1"/>
    <col min="1802" max="1802" width="16.28515625" style="164" customWidth="1"/>
    <col min="1803" max="1803" width="8.7109375" style="164" customWidth="1"/>
    <col min="1804" max="1804" width="15.28515625" style="164" customWidth="1"/>
    <col min="1805" max="1805" width="16.7109375" style="164" customWidth="1"/>
    <col min="1806" max="2048" width="9.140625" style="164"/>
    <col min="2049" max="2049" width="3.42578125" style="164" customWidth="1"/>
    <col min="2050" max="2050" width="12.42578125" style="164" bestFit="1" customWidth="1"/>
    <col min="2051" max="2051" width="46.5703125" style="164" customWidth="1"/>
    <col min="2052" max="2052" width="10.5703125" style="164" customWidth="1"/>
    <col min="2053" max="2053" width="12.85546875" style="164" customWidth="1"/>
    <col min="2054" max="2054" width="15.28515625" style="164" customWidth="1"/>
    <col min="2055" max="2055" width="11.140625" style="164" customWidth="1"/>
    <col min="2056" max="2056" width="15.28515625" style="164" customWidth="1"/>
    <col min="2057" max="2057" width="10.42578125" style="164" customWidth="1"/>
    <col min="2058" max="2058" width="16.28515625" style="164" customWidth="1"/>
    <col min="2059" max="2059" width="8.7109375" style="164" customWidth="1"/>
    <col min="2060" max="2060" width="15.28515625" style="164" customWidth="1"/>
    <col min="2061" max="2061" width="16.7109375" style="164" customWidth="1"/>
    <col min="2062" max="2304" width="9.140625" style="164"/>
    <col min="2305" max="2305" width="3.42578125" style="164" customWidth="1"/>
    <col min="2306" max="2306" width="12.42578125" style="164" bestFit="1" customWidth="1"/>
    <col min="2307" max="2307" width="46.5703125" style="164" customWidth="1"/>
    <col min="2308" max="2308" width="10.5703125" style="164" customWidth="1"/>
    <col min="2309" max="2309" width="12.85546875" style="164" customWidth="1"/>
    <col min="2310" max="2310" width="15.28515625" style="164" customWidth="1"/>
    <col min="2311" max="2311" width="11.140625" style="164" customWidth="1"/>
    <col min="2312" max="2312" width="15.28515625" style="164" customWidth="1"/>
    <col min="2313" max="2313" width="10.42578125" style="164" customWidth="1"/>
    <col min="2314" max="2314" width="16.28515625" style="164" customWidth="1"/>
    <col min="2315" max="2315" width="8.7109375" style="164" customWidth="1"/>
    <col min="2316" max="2316" width="15.28515625" style="164" customWidth="1"/>
    <col min="2317" max="2317" width="16.7109375" style="164" customWidth="1"/>
    <col min="2318" max="2560" width="9.140625" style="164"/>
    <col min="2561" max="2561" width="3.42578125" style="164" customWidth="1"/>
    <col min="2562" max="2562" width="12.42578125" style="164" bestFit="1" customWidth="1"/>
    <col min="2563" max="2563" width="46.5703125" style="164" customWidth="1"/>
    <col min="2564" max="2564" width="10.5703125" style="164" customWidth="1"/>
    <col min="2565" max="2565" width="12.85546875" style="164" customWidth="1"/>
    <col min="2566" max="2566" width="15.28515625" style="164" customWidth="1"/>
    <col min="2567" max="2567" width="11.140625" style="164" customWidth="1"/>
    <col min="2568" max="2568" width="15.28515625" style="164" customWidth="1"/>
    <col min="2569" max="2569" width="10.42578125" style="164" customWidth="1"/>
    <col min="2570" max="2570" width="16.28515625" style="164" customWidth="1"/>
    <col min="2571" max="2571" width="8.7109375" style="164" customWidth="1"/>
    <col min="2572" max="2572" width="15.28515625" style="164" customWidth="1"/>
    <col min="2573" max="2573" width="16.7109375" style="164" customWidth="1"/>
    <col min="2574" max="2816" width="9.140625" style="164"/>
    <col min="2817" max="2817" width="3.42578125" style="164" customWidth="1"/>
    <col min="2818" max="2818" width="12.42578125" style="164" bestFit="1" customWidth="1"/>
    <col min="2819" max="2819" width="46.5703125" style="164" customWidth="1"/>
    <col min="2820" max="2820" width="10.5703125" style="164" customWidth="1"/>
    <col min="2821" max="2821" width="12.85546875" style="164" customWidth="1"/>
    <col min="2822" max="2822" width="15.28515625" style="164" customWidth="1"/>
    <col min="2823" max="2823" width="11.140625" style="164" customWidth="1"/>
    <col min="2824" max="2824" width="15.28515625" style="164" customWidth="1"/>
    <col min="2825" max="2825" width="10.42578125" style="164" customWidth="1"/>
    <col min="2826" max="2826" width="16.28515625" style="164" customWidth="1"/>
    <col min="2827" max="2827" width="8.7109375" style="164" customWidth="1"/>
    <col min="2828" max="2828" width="15.28515625" style="164" customWidth="1"/>
    <col min="2829" max="2829" width="16.7109375" style="164" customWidth="1"/>
    <col min="2830" max="3072" width="9.140625" style="164"/>
    <col min="3073" max="3073" width="3.42578125" style="164" customWidth="1"/>
    <col min="3074" max="3074" width="12.42578125" style="164" bestFit="1" customWidth="1"/>
    <col min="3075" max="3075" width="46.5703125" style="164" customWidth="1"/>
    <col min="3076" max="3076" width="10.5703125" style="164" customWidth="1"/>
    <col min="3077" max="3077" width="12.85546875" style="164" customWidth="1"/>
    <col min="3078" max="3078" width="15.28515625" style="164" customWidth="1"/>
    <col min="3079" max="3079" width="11.140625" style="164" customWidth="1"/>
    <col min="3080" max="3080" width="15.28515625" style="164" customWidth="1"/>
    <col min="3081" max="3081" width="10.42578125" style="164" customWidth="1"/>
    <col min="3082" max="3082" width="16.28515625" style="164" customWidth="1"/>
    <col min="3083" max="3083" width="8.7109375" style="164" customWidth="1"/>
    <col min="3084" max="3084" width="15.28515625" style="164" customWidth="1"/>
    <col min="3085" max="3085" width="16.7109375" style="164" customWidth="1"/>
    <col min="3086" max="3328" width="9.140625" style="164"/>
    <col min="3329" max="3329" width="3.42578125" style="164" customWidth="1"/>
    <col min="3330" max="3330" width="12.42578125" style="164" bestFit="1" customWidth="1"/>
    <col min="3331" max="3331" width="46.5703125" style="164" customWidth="1"/>
    <col min="3332" max="3332" width="10.5703125" style="164" customWidth="1"/>
    <col min="3333" max="3333" width="12.85546875" style="164" customWidth="1"/>
    <col min="3334" max="3334" width="15.28515625" style="164" customWidth="1"/>
    <col min="3335" max="3335" width="11.140625" style="164" customWidth="1"/>
    <col min="3336" max="3336" width="15.28515625" style="164" customWidth="1"/>
    <col min="3337" max="3337" width="10.42578125" style="164" customWidth="1"/>
    <col min="3338" max="3338" width="16.28515625" style="164" customWidth="1"/>
    <col min="3339" max="3339" width="8.7109375" style="164" customWidth="1"/>
    <col min="3340" max="3340" width="15.28515625" style="164" customWidth="1"/>
    <col min="3341" max="3341" width="16.7109375" style="164" customWidth="1"/>
    <col min="3342" max="3584" width="9.140625" style="164"/>
    <col min="3585" max="3585" width="3.42578125" style="164" customWidth="1"/>
    <col min="3586" max="3586" width="12.42578125" style="164" bestFit="1" customWidth="1"/>
    <col min="3587" max="3587" width="46.5703125" style="164" customWidth="1"/>
    <col min="3588" max="3588" width="10.5703125" style="164" customWidth="1"/>
    <col min="3589" max="3589" width="12.85546875" style="164" customWidth="1"/>
    <col min="3590" max="3590" width="15.28515625" style="164" customWidth="1"/>
    <col min="3591" max="3591" width="11.140625" style="164" customWidth="1"/>
    <col min="3592" max="3592" width="15.28515625" style="164" customWidth="1"/>
    <col min="3593" max="3593" width="10.42578125" style="164" customWidth="1"/>
    <col min="3594" max="3594" width="16.28515625" style="164" customWidth="1"/>
    <col min="3595" max="3595" width="8.7109375" style="164" customWidth="1"/>
    <col min="3596" max="3596" width="15.28515625" style="164" customWidth="1"/>
    <col min="3597" max="3597" width="16.7109375" style="164" customWidth="1"/>
    <col min="3598" max="3840" width="9.140625" style="164"/>
    <col min="3841" max="3841" width="3.42578125" style="164" customWidth="1"/>
    <col min="3842" max="3842" width="12.42578125" style="164" bestFit="1" customWidth="1"/>
    <col min="3843" max="3843" width="46.5703125" style="164" customWidth="1"/>
    <col min="3844" max="3844" width="10.5703125" style="164" customWidth="1"/>
    <col min="3845" max="3845" width="12.85546875" style="164" customWidth="1"/>
    <col min="3846" max="3846" width="15.28515625" style="164" customWidth="1"/>
    <col min="3847" max="3847" width="11.140625" style="164" customWidth="1"/>
    <col min="3848" max="3848" width="15.28515625" style="164" customWidth="1"/>
    <col min="3849" max="3849" width="10.42578125" style="164" customWidth="1"/>
    <col min="3850" max="3850" width="16.28515625" style="164" customWidth="1"/>
    <col min="3851" max="3851" width="8.7109375" style="164" customWidth="1"/>
    <col min="3852" max="3852" width="15.28515625" style="164" customWidth="1"/>
    <col min="3853" max="3853" width="16.7109375" style="164" customWidth="1"/>
    <col min="3854" max="4096" width="9.140625" style="164"/>
    <col min="4097" max="4097" width="3.42578125" style="164" customWidth="1"/>
    <col min="4098" max="4098" width="12.42578125" style="164" bestFit="1" customWidth="1"/>
    <col min="4099" max="4099" width="46.5703125" style="164" customWidth="1"/>
    <col min="4100" max="4100" width="10.5703125" style="164" customWidth="1"/>
    <col min="4101" max="4101" width="12.85546875" style="164" customWidth="1"/>
    <col min="4102" max="4102" width="15.28515625" style="164" customWidth="1"/>
    <col min="4103" max="4103" width="11.140625" style="164" customWidth="1"/>
    <col min="4104" max="4104" width="15.28515625" style="164" customWidth="1"/>
    <col min="4105" max="4105" width="10.42578125" style="164" customWidth="1"/>
    <col min="4106" max="4106" width="16.28515625" style="164" customWidth="1"/>
    <col min="4107" max="4107" width="8.7109375" style="164" customWidth="1"/>
    <col min="4108" max="4108" width="15.28515625" style="164" customWidth="1"/>
    <col min="4109" max="4109" width="16.7109375" style="164" customWidth="1"/>
    <col min="4110" max="4352" width="9.140625" style="164"/>
    <col min="4353" max="4353" width="3.42578125" style="164" customWidth="1"/>
    <col min="4354" max="4354" width="12.42578125" style="164" bestFit="1" customWidth="1"/>
    <col min="4355" max="4355" width="46.5703125" style="164" customWidth="1"/>
    <col min="4356" max="4356" width="10.5703125" style="164" customWidth="1"/>
    <col min="4357" max="4357" width="12.85546875" style="164" customWidth="1"/>
    <col min="4358" max="4358" width="15.28515625" style="164" customWidth="1"/>
    <col min="4359" max="4359" width="11.140625" style="164" customWidth="1"/>
    <col min="4360" max="4360" width="15.28515625" style="164" customWidth="1"/>
    <col min="4361" max="4361" width="10.42578125" style="164" customWidth="1"/>
    <col min="4362" max="4362" width="16.28515625" style="164" customWidth="1"/>
    <col min="4363" max="4363" width="8.7109375" style="164" customWidth="1"/>
    <col min="4364" max="4364" width="15.28515625" style="164" customWidth="1"/>
    <col min="4365" max="4365" width="16.7109375" style="164" customWidth="1"/>
    <col min="4366" max="4608" width="9.140625" style="164"/>
    <col min="4609" max="4609" width="3.42578125" style="164" customWidth="1"/>
    <col min="4610" max="4610" width="12.42578125" style="164" bestFit="1" customWidth="1"/>
    <col min="4611" max="4611" width="46.5703125" style="164" customWidth="1"/>
    <col min="4612" max="4612" width="10.5703125" style="164" customWidth="1"/>
    <col min="4613" max="4613" width="12.85546875" style="164" customWidth="1"/>
    <col min="4614" max="4614" width="15.28515625" style="164" customWidth="1"/>
    <col min="4615" max="4615" width="11.140625" style="164" customWidth="1"/>
    <col min="4616" max="4616" width="15.28515625" style="164" customWidth="1"/>
    <col min="4617" max="4617" width="10.42578125" style="164" customWidth="1"/>
    <col min="4618" max="4618" width="16.28515625" style="164" customWidth="1"/>
    <col min="4619" max="4619" width="8.7109375" style="164" customWidth="1"/>
    <col min="4620" max="4620" width="15.28515625" style="164" customWidth="1"/>
    <col min="4621" max="4621" width="16.7109375" style="164" customWidth="1"/>
    <col min="4622" max="4864" width="9.140625" style="164"/>
    <col min="4865" max="4865" width="3.42578125" style="164" customWidth="1"/>
    <col min="4866" max="4866" width="12.42578125" style="164" bestFit="1" customWidth="1"/>
    <col min="4867" max="4867" width="46.5703125" style="164" customWidth="1"/>
    <col min="4868" max="4868" width="10.5703125" style="164" customWidth="1"/>
    <col min="4869" max="4869" width="12.85546875" style="164" customWidth="1"/>
    <col min="4870" max="4870" width="15.28515625" style="164" customWidth="1"/>
    <col min="4871" max="4871" width="11.140625" style="164" customWidth="1"/>
    <col min="4872" max="4872" width="15.28515625" style="164" customWidth="1"/>
    <col min="4873" max="4873" width="10.42578125" style="164" customWidth="1"/>
    <col min="4874" max="4874" width="16.28515625" style="164" customWidth="1"/>
    <col min="4875" max="4875" width="8.7109375" style="164" customWidth="1"/>
    <col min="4876" max="4876" width="15.28515625" style="164" customWidth="1"/>
    <col min="4877" max="4877" width="16.7109375" style="164" customWidth="1"/>
    <col min="4878" max="5120" width="9.140625" style="164"/>
    <col min="5121" max="5121" width="3.42578125" style="164" customWidth="1"/>
    <col min="5122" max="5122" width="12.42578125" style="164" bestFit="1" customWidth="1"/>
    <col min="5123" max="5123" width="46.5703125" style="164" customWidth="1"/>
    <col min="5124" max="5124" width="10.5703125" style="164" customWidth="1"/>
    <col min="5125" max="5125" width="12.85546875" style="164" customWidth="1"/>
    <col min="5126" max="5126" width="15.28515625" style="164" customWidth="1"/>
    <col min="5127" max="5127" width="11.140625" style="164" customWidth="1"/>
    <col min="5128" max="5128" width="15.28515625" style="164" customWidth="1"/>
    <col min="5129" max="5129" width="10.42578125" style="164" customWidth="1"/>
    <col min="5130" max="5130" width="16.28515625" style="164" customWidth="1"/>
    <col min="5131" max="5131" width="8.7109375" style="164" customWidth="1"/>
    <col min="5132" max="5132" width="15.28515625" style="164" customWidth="1"/>
    <col min="5133" max="5133" width="16.7109375" style="164" customWidth="1"/>
    <col min="5134" max="5376" width="9.140625" style="164"/>
    <col min="5377" max="5377" width="3.42578125" style="164" customWidth="1"/>
    <col min="5378" max="5378" width="12.42578125" style="164" bestFit="1" customWidth="1"/>
    <col min="5379" max="5379" width="46.5703125" style="164" customWidth="1"/>
    <col min="5380" max="5380" width="10.5703125" style="164" customWidth="1"/>
    <col min="5381" max="5381" width="12.85546875" style="164" customWidth="1"/>
    <col min="5382" max="5382" width="15.28515625" style="164" customWidth="1"/>
    <col min="5383" max="5383" width="11.140625" style="164" customWidth="1"/>
    <col min="5384" max="5384" width="15.28515625" style="164" customWidth="1"/>
    <col min="5385" max="5385" width="10.42578125" style="164" customWidth="1"/>
    <col min="5386" max="5386" width="16.28515625" style="164" customWidth="1"/>
    <col min="5387" max="5387" width="8.7109375" style="164" customWidth="1"/>
    <col min="5388" max="5388" width="15.28515625" style="164" customWidth="1"/>
    <col min="5389" max="5389" width="16.7109375" style="164" customWidth="1"/>
    <col min="5390" max="5632" width="9.140625" style="164"/>
    <col min="5633" max="5633" width="3.42578125" style="164" customWidth="1"/>
    <col min="5634" max="5634" width="12.42578125" style="164" bestFit="1" customWidth="1"/>
    <col min="5635" max="5635" width="46.5703125" style="164" customWidth="1"/>
    <col min="5636" max="5636" width="10.5703125" style="164" customWidth="1"/>
    <col min="5637" max="5637" width="12.85546875" style="164" customWidth="1"/>
    <col min="5638" max="5638" width="15.28515625" style="164" customWidth="1"/>
    <col min="5639" max="5639" width="11.140625" style="164" customWidth="1"/>
    <col min="5640" max="5640" width="15.28515625" style="164" customWidth="1"/>
    <col min="5641" max="5641" width="10.42578125" style="164" customWidth="1"/>
    <col min="5642" max="5642" width="16.28515625" style="164" customWidth="1"/>
    <col min="5643" max="5643" width="8.7109375" style="164" customWidth="1"/>
    <col min="5644" max="5644" width="15.28515625" style="164" customWidth="1"/>
    <col min="5645" max="5645" width="16.7109375" style="164" customWidth="1"/>
    <col min="5646" max="5888" width="9.140625" style="164"/>
    <col min="5889" max="5889" width="3.42578125" style="164" customWidth="1"/>
    <col min="5890" max="5890" width="12.42578125" style="164" bestFit="1" customWidth="1"/>
    <col min="5891" max="5891" width="46.5703125" style="164" customWidth="1"/>
    <col min="5892" max="5892" width="10.5703125" style="164" customWidth="1"/>
    <col min="5893" max="5893" width="12.85546875" style="164" customWidth="1"/>
    <col min="5894" max="5894" width="15.28515625" style="164" customWidth="1"/>
    <col min="5895" max="5895" width="11.140625" style="164" customWidth="1"/>
    <col min="5896" max="5896" width="15.28515625" style="164" customWidth="1"/>
    <col min="5897" max="5897" width="10.42578125" style="164" customWidth="1"/>
    <col min="5898" max="5898" width="16.28515625" style="164" customWidth="1"/>
    <col min="5899" max="5899" width="8.7109375" style="164" customWidth="1"/>
    <col min="5900" max="5900" width="15.28515625" style="164" customWidth="1"/>
    <col min="5901" max="5901" width="16.7109375" style="164" customWidth="1"/>
    <col min="5902" max="6144" width="9.140625" style="164"/>
    <col min="6145" max="6145" width="3.42578125" style="164" customWidth="1"/>
    <col min="6146" max="6146" width="12.42578125" style="164" bestFit="1" customWidth="1"/>
    <col min="6147" max="6147" width="46.5703125" style="164" customWidth="1"/>
    <col min="6148" max="6148" width="10.5703125" style="164" customWidth="1"/>
    <col min="6149" max="6149" width="12.85546875" style="164" customWidth="1"/>
    <col min="6150" max="6150" width="15.28515625" style="164" customWidth="1"/>
    <col min="6151" max="6151" width="11.140625" style="164" customWidth="1"/>
    <col min="6152" max="6152" width="15.28515625" style="164" customWidth="1"/>
    <col min="6153" max="6153" width="10.42578125" style="164" customWidth="1"/>
    <col min="6154" max="6154" width="16.28515625" style="164" customWidth="1"/>
    <col min="6155" max="6155" width="8.7109375" style="164" customWidth="1"/>
    <col min="6156" max="6156" width="15.28515625" style="164" customWidth="1"/>
    <col min="6157" max="6157" width="16.7109375" style="164" customWidth="1"/>
    <col min="6158" max="6400" width="9.140625" style="164"/>
    <col min="6401" max="6401" width="3.42578125" style="164" customWidth="1"/>
    <col min="6402" max="6402" width="12.42578125" style="164" bestFit="1" customWidth="1"/>
    <col min="6403" max="6403" width="46.5703125" style="164" customWidth="1"/>
    <col min="6404" max="6404" width="10.5703125" style="164" customWidth="1"/>
    <col min="6405" max="6405" width="12.85546875" style="164" customWidth="1"/>
    <col min="6406" max="6406" width="15.28515625" style="164" customWidth="1"/>
    <col min="6407" max="6407" width="11.140625" style="164" customWidth="1"/>
    <col min="6408" max="6408" width="15.28515625" style="164" customWidth="1"/>
    <col min="6409" max="6409" width="10.42578125" style="164" customWidth="1"/>
    <col min="6410" max="6410" width="16.28515625" style="164" customWidth="1"/>
    <col min="6411" max="6411" width="8.7109375" style="164" customWidth="1"/>
    <col min="6412" max="6412" width="15.28515625" style="164" customWidth="1"/>
    <col min="6413" max="6413" width="16.7109375" style="164" customWidth="1"/>
    <col min="6414" max="6656" width="9.140625" style="164"/>
    <col min="6657" max="6657" width="3.42578125" style="164" customWidth="1"/>
    <col min="6658" max="6658" width="12.42578125" style="164" bestFit="1" customWidth="1"/>
    <col min="6659" max="6659" width="46.5703125" style="164" customWidth="1"/>
    <col min="6660" max="6660" width="10.5703125" style="164" customWidth="1"/>
    <col min="6661" max="6661" width="12.85546875" style="164" customWidth="1"/>
    <col min="6662" max="6662" width="15.28515625" style="164" customWidth="1"/>
    <col min="6663" max="6663" width="11.140625" style="164" customWidth="1"/>
    <col min="6664" max="6664" width="15.28515625" style="164" customWidth="1"/>
    <col min="6665" max="6665" width="10.42578125" style="164" customWidth="1"/>
    <col min="6666" max="6666" width="16.28515625" style="164" customWidth="1"/>
    <col min="6667" max="6667" width="8.7109375" style="164" customWidth="1"/>
    <col min="6668" max="6668" width="15.28515625" style="164" customWidth="1"/>
    <col min="6669" max="6669" width="16.7109375" style="164" customWidth="1"/>
    <col min="6670" max="6912" width="9.140625" style="164"/>
    <col min="6913" max="6913" width="3.42578125" style="164" customWidth="1"/>
    <col min="6914" max="6914" width="12.42578125" style="164" bestFit="1" customWidth="1"/>
    <col min="6915" max="6915" width="46.5703125" style="164" customWidth="1"/>
    <col min="6916" max="6916" width="10.5703125" style="164" customWidth="1"/>
    <col min="6917" max="6917" width="12.85546875" style="164" customWidth="1"/>
    <col min="6918" max="6918" width="15.28515625" style="164" customWidth="1"/>
    <col min="6919" max="6919" width="11.140625" style="164" customWidth="1"/>
    <col min="6920" max="6920" width="15.28515625" style="164" customWidth="1"/>
    <col min="6921" max="6921" width="10.42578125" style="164" customWidth="1"/>
    <col min="6922" max="6922" width="16.28515625" style="164" customWidth="1"/>
    <col min="6923" max="6923" width="8.7109375" style="164" customWidth="1"/>
    <col min="6924" max="6924" width="15.28515625" style="164" customWidth="1"/>
    <col min="6925" max="6925" width="16.7109375" style="164" customWidth="1"/>
    <col min="6926" max="7168" width="9.140625" style="164"/>
    <col min="7169" max="7169" width="3.42578125" style="164" customWidth="1"/>
    <col min="7170" max="7170" width="12.42578125" style="164" bestFit="1" customWidth="1"/>
    <col min="7171" max="7171" width="46.5703125" style="164" customWidth="1"/>
    <col min="7172" max="7172" width="10.5703125" style="164" customWidth="1"/>
    <col min="7173" max="7173" width="12.85546875" style="164" customWidth="1"/>
    <col min="7174" max="7174" width="15.28515625" style="164" customWidth="1"/>
    <col min="7175" max="7175" width="11.140625" style="164" customWidth="1"/>
    <col min="7176" max="7176" width="15.28515625" style="164" customWidth="1"/>
    <col min="7177" max="7177" width="10.42578125" style="164" customWidth="1"/>
    <col min="7178" max="7178" width="16.28515625" style="164" customWidth="1"/>
    <col min="7179" max="7179" width="8.7109375" style="164" customWidth="1"/>
    <col min="7180" max="7180" width="15.28515625" style="164" customWidth="1"/>
    <col min="7181" max="7181" width="16.7109375" style="164" customWidth="1"/>
    <col min="7182" max="7424" width="9.140625" style="164"/>
    <col min="7425" max="7425" width="3.42578125" style="164" customWidth="1"/>
    <col min="7426" max="7426" width="12.42578125" style="164" bestFit="1" customWidth="1"/>
    <col min="7427" max="7427" width="46.5703125" style="164" customWidth="1"/>
    <col min="7428" max="7428" width="10.5703125" style="164" customWidth="1"/>
    <col min="7429" max="7429" width="12.85546875" style="164" customWidth="1"/>
    <col min="7430" max="7430" width="15.28515625" style="164" customWidth="1"/>
    <col min="7431" max="7431" width="11.140625" style="164" customWidth="1"/>
    <col min="7432" max="7432" width="15.28515625" style="164" customWidth="1"/>
    <col min="7433" max="7433" width="10.42578125" style="164" customWidth="1"/>
    <col min="7434" max="7434" width="16.28515625" style="164" customWidth="1"/>
    <col min="7435" max="7435" width="8.7109375" style="164" customWidth="1"/>
    <col min="7436" max="7436" width="15.28515625" style="164" customWidth="1"/>
    <col min="7437" max="7437" width="16.7109375" style="164" customWidth="1"/>
    <col min="7438" max="7680" width="9.140625" style="164"/>
    <col min="7681" max="7681" width="3.42578125" style="164" customWidth="1"/>
    <col min="7682" max="7682" width="12.42578125" style="164" bestFit="1" customWidth="1"/>
    <col min="7683" max="7683" width="46.5703125" style="164" customWidth="1"/>
    <col min="7684" max="7684" width="10.5703125" style="164" customWidth="1"/>
    <col min="7685" max="7685" width="12.85546875" style="164" customWidth="1"/>
    <col min="7686" max="7686" width="15.28515625" style="164" customWidth="1"/>
    <col min="7687" max="7687" width="11.140625" style="164" customWidth="1"/>
    <col min="7688" max="7688" width="15.28515625" style="164" customWidth="1"/>
    <col min="7689" max="7689" width="10.42578125" style="164" customWidth="1"/>
    <col min="7690" max="7690" width="16.28515625" style="164" customWidth="1"/>
    <col min="7691" max="7691" width="8.7109375" style="164" customWidth="1"/>
    <col min="7692" max="7692" width="15.28515625" style="164" customWidth="1"/>
    <col min="7693" max="7693" width="16.7109375" style="164" customWidth="1"/>
    <col min="7694" max="7936" width="9.140625" style="164"/>
    <col min="7937" max="7937" width="3.42578125" style="164" customWidth="1"/>
    <col min="7938" max="7938" width="12.42578125" style="164" bestFit="1" customWidth="1"/>
    <col min="7939" max="7939" width="46.5703125" style="164" customWidth="1"/>
    <col min="7940" max="7940" width="10.5703125" style="164" customWidth="1"/>
    <col min="7941" max="7941" width="12.85546875" style="164" customWidth="1"/>
    <col min="7942" max="7942" width="15.28515625" style="164" customWidth="1"/>
    <col min="7943" max="7943" width="11.140625" style="164" customWidth="1"/>
    <col min="7944" max="7944" width="15.28515625" style="164" customWidth="1"/>
    <col min="7945" max="7945" width="10.42578125" style="164" customWidth="1"/>
    <col min="7946" max="7946" width="16.28515625" style="164" customWidth="1"/>
    <col min="7947" max="7947" width="8.7109375" style="164" customWidth="1"/>
    <col min="7948" max="7948" width="15.28515625" style="164" customWidth="1"/>
    <col min="7949" max="7949" width="16.7109375" style="164" customWidth="1"/>
    <col min="7950" max="8192" width="9.140625" style="164"/>
    <col min="8193" max="8193" width="3.42578125" style="164" customWidth="1"/>
    <col min="8194" max="8194" width="12.42578125" style="164" bestFit="1" customWidth="1"/>
    <col min="8195" max="8195" width="46.5703125" style="164" customWidth="1"/>
    <col min="8196" max="8196" width="10.5703125" style="164" customWidth="1"/>
    <col min="8197" max="8197" width="12.85546875" style="164" customWidth="1"/>
    <col min="8198" max="8198" width="15.28515625" style="164" customWidth="1"/>
    <col min="8199" max="8199" width="11.140625" style="164" customWidth="1"/>
    <col min="8200" max="8200" width="15.28515625" style="164" customWidth="1"/>
    <col min="8201" max="8201" width="10.42578125" style="164" customWidth="1"/>
    <col min="8202" max="8202" width="16.28515625" style="164" customWidth="1"/>
    <col min="8203" max="8203" width="8.7109375" style="164" customWidth="1"/>
    <col min="8204" max="8204" width="15.28515625" style="164" customWidth="1"/>
    <col min="8205" max="8205" width="16.7109375" style="164" customWidth="1"/>
    <col min="8206" max="8448" width="9.140625" style="164"/>
    <col min="8449" max="8449" width="3.42578125" style="164" customWidth="1"/>
    <col min="8450" max="8450" width="12.42578125" style="164" bestFit="1" customWidth="1"/>
    <col min="8451" max="8451" width="46.5703125" style="164" customWidth="1"/>
    <col min="8452" max="8452" width="10.5703125" style="164" customWidth="1"/>
    <col min="8453" max="8453" width="12.85546875" style="164" customWidth="1"/>
    <col min="8454" max="8454" width="15.28515625" style="164" customWidth="1"/>
    <col min="8455" max="8455" width="11.140625" style="164" customWidth="1"/>
    <col min="8456" max="8456" width="15.28515625" style="164" customWidth="1"/>
    <col min="8457" max="8457" width="10.42578125" style="164" customWidth="1"/>
    <col min="8458" max="8458" width="16.28515625" style="164" customWidth="1"/>
    <col min="8459" max="8459" width="8.7109375" style="164" customWidth="1"/>
    <col min="8460" max="8460" width="15.28515625" style="164" customWidth="1"/>
    <col min="8461" max="8461" width="16.7109375" style="164" customWidth="1"/>
    <col min="8462" max="8704" width="9.140625" style="164"/>
    <col min="8705" max="8705" width="3.42578125" style="164" customWidth="1"/>
    <col min="8706" max="8706" width="12.42578125" style="164" bestFit="1" customWidth="1"/>
    <col min="8707" max="8707" width="46.5703125" style="164" customWidth="1"/>
    <col min="8708" max="8708" width="10.5703125" style="164" customWidth="1"/>
    <col min="8709" max="8709" width="12.85546875" style="164" customWidth="1"/>
    <col min="8710" max="8710" width="15.28515625" style="164" customWidth="1"/>
    <col min="8711" max="8711" width="11.140625" style="164" customWidth="1"/>
    <col min="8712" max="8712" width="15.28515625" style="164" customWidth="1"/>
    <col min="8713" max="8713" width="10.42578125" style="164" customWidth="1"/>
    <col min="8714" max="8714" width="16.28515625" style="164" customWidth="1"/>
    <col min="8715" max="8715" width="8.7109375" style="164" customWidth="1"/>
    <col min="8716" max="8716" width="15.28515625" style="164" customWidth="1"/>
    <col min="8717" max="8717" width="16.7109375" style="164" customWidth="1"/>
    <col min="8718" max="8960" width="9.140625" style="164"/>
    <col min="8961" max="8961" width="3.42578125" style="164" customWidth="1"/>
    <col min="8962" max="8962" width="12.42578125" style="164" bestFit="1" customWidth="1"/>
    <col min="8963" max="8963" width="46.5703125" style="164" customWidth="1"/>
    <col min="8964" max="8964" width="10.5703125" style="164" customWidth="1"/>
    <col min="8965" max="8965" width="12.85546875" style="164" customWidth="1"/>
    <col min="8966" max="8966" width="15.28515625" style="164" customWidth="1"/>
    <col min="8967" max="8967" width="11.140625" style="164" customWidth="1"/>
    <col min="8968" max="8968" width="15.28515625" style="164" customWidth="1"/>
    <col min="8969" max="8969" width="10.42578125" style="164" customWidth="1"/>
    <col min="8970" max="8970" width="16.28515625" style="164" customWidth="1"/>
    <col min="8971" max="8971" width="8.7109375" style="164" customWidth="1"/>
    <col min="8972" max="8972" width="15.28515625" style="164" customWidth="1"/>
    <col min="8973" max="8973" width="16.7109375" style="164" customWidth="1"/>
    <col min="8974" max="9216" width="9.140625" style="164"/>
    <col min="9217" max="9217" width="3.42578125" style="164" customWidth="1"/>
    <col min="9218" max="9218" width="12.42578125" style="164" bestFit="1" customWidth="1"/>
    <col min="9219" max="9219" width="46.5703125" style="164" customWidth="1"/>
    <col min="9220" max="9220" width="10.5703125" style="164" customWidth="1"/>
    <col min="9221" max="9221" width="12.85546875" style="164" customWidth="1"/>
    <col min="9222" max="9222" width="15.28515625" style="164" customWidth="1"/>
    <col min="9223" max="9223" width="11.140625" style="164" customWidth="1"/>
    <col min="9224" max="9224" width="15.28515625" style="164" customWidth="1"/>
    <col min="9225" max="9225" width="10.42578125" style="164" customWidth="1"/>
    <col min="9226" max="9226" width="16.28515625" style="164" customWidth="1"/>
    <col min="9227" max="9227" width="8.7109375" style="164" customWidth="1"/>
    <col min="9228" max="9228" width="15.28515625" style="164" customWidth="1"/>
    <col min="9229" max="9229" width="16.7109375" style="164" customWidth="1"/>
    <col min="9230" max="9472" width="9.140625" style="164"/>
    <col min="9473" max="9473" width="3.42578125" style="164" customWidth="1"/>
    <col min="9474" max="9474" width="12.42578125" style="164" bestFit="1" customWidth="1"/>
    <col min="9475" max="9475" width="46.5703125" style="164" customWidth="1"/>
    <col min="9476" max="9476" width="10.5703125" style="164" customWidth="1"/>
    <col min="9477" max="9477" width="12.85546875" style="164" customWidth="1"/>
    <col min="9478" max="9478" width="15.28515625" style="164" customWidth="1"/>
    <col min="9479" max="9479" width="11.140625" style="164" customWidth="1"/>
    <col min="9480" max="9480" width="15.28515625" style="164" customWidth="1"/>
    <col min="9481" max="9481" width="10.42578125" style="164" customWidth="1"/>
    <col min="9482" max="9482" width="16.28515625" style="164" customWidth="1"/>
    <col min="9483" max="9483" width="8.7109375" style="164" customWidth="1"/>
    <col min="9484" max="9484" width="15.28515625" style="164" customWidth="1"/>
    <col min="9485" max="9485" width="16.7109375" style="164" customWidth="1"/>
    <col min="9486" max="9728" width="9.140625" style="164"/>
    <col min="9729" max="9729" width="3.42578125" style="164" customWidth="1"/>
    <col min="9730" max="9730" width="12.42578125" style="164" bestFit="1" customWidth="1"/>
    <col min="9731" max="9731" width="46.5703125" style="164" customWidth="1"/>
    <col min="9732" max="9732" width="10.5703125" style="164" customWidth="1"/>
    <col min="9733" max="9733" width="12.85546875" style="164" customWidth="1"/>
    <col min="9734" max="9734" width="15.28515625" style="164" customWidth="1"/>
    <col min="9735" max="9735" width="11.140625" style="164" customWidth="1"/>
    <col min="9736" max="9736" width="15.28515625" style="164" customWidth="1"/>
    <col min="9737" max="9737" width="10.42578125" style="164" customWidth="1"/>
    <col min="9738" max="9738" width="16.28515625" style="164" customWidth="1"/>
    <col min="9739" max="9739" width="8.7109375" style="164" customWidth="1"/>
    <col min="9740" max="9740" width="15.28515625" style="164" customWidth="1"/>
    <col min="9741" max="9741" width="16.7109375" style="164" customWidth="1"/>
    <col min="9742" max="9984" width="9.140625" style="164"/>
    <col min="9985" max="9985" width="3.42578125" style="164" customWidth="1"/>
    <col min="9986" max="9986" width="12.42578125" style="164" bestFit="1" customWidth="1"/>
    <col min="9987" max="9987" width="46.5703125" style="164" customWidth="1"/>
    <col min="9988" max="9988" width="10.5703125" style="164" customWidth="1"/>
    <col min="9989" max="9989" width="12.85546875" style="164" customWidth="1"/>
    <col min="9990" max="9990" width="15.28515625" style="164" customWidth="1"/>
    <col min="9991" max="9991" width="11.140625" style="164" customWidth="1"/>
    <col min="9992" max="9992" width="15.28515625" style="164" customWidth="1"/>
    <col min="9993" max="9993" width="10.42578125" style="164" customWidth="1"/>
    <col min="9994" max="9994" width="16.28515625" style="164" customWidth="1"/>
    <col min="9995" max="9995" width="8.7109375" style="164" customWidth="1"/>
    <col min="9996" max="9996" width="15.28515625" style="164" customWidth="1"/>
    <col min="9997" max="9997" width="16.7109375" style="164" customWidth="1"/>
    <col min="9998" max="10240" width="9.140625" style="164"/>
    <col min="10241" max="10241" width="3.42578125" style="164" customWidth="1"/>
    <col min="10242" max="10242" width="12.42578125" style="164" bestFit="1" customWidth="1"/>
    <col min="10243" max="10243" width="46.5703125" style="164" customWidth="1"/>
    <col min="10244" max="10244" width="10.5703125" style="164" customWidth="1"/>
    <col min="10245" max="10245" width="12.85546875" style="164" customWidth="1"/>
    <col min="10246" max="10246" width="15.28515625" style="164" customWidth="1"/>
    <col min="10247" max="10247" width="11.140625" style="164" customWidth="1"/>
    <col min="10248" max="10248" width="15.28515625" style="164" customWidth="1"/>
    <col min="10249" max="10249" width="10.42578125" style="164" customWidth="1"/>
    <col min="10250" max="10250" width="16.28515625" style="164" customWidth="1"/>
    <col min="10251" max="10251" width="8.7109375" style="164" customWidth="1"/>
    <col min="10252" max="10252" width="15.28515625" style="164" customWidth="1"/>
    <col min="10253" max="10253" width="16.7109375" style="164" customWidth="1"/>
    <col min="10254" max="10496" width="9.140625" style="164"/>
    <col min="10497" max="10497" width="3.42578125" style="164" customWidth="1"/>
    <col min="10498" max="10498" width="12.42578125" style="164" bestFit="1" customWidth="1"/>
    <col min="10499" max="10499" width="46.5703125" style="164" customWidth="1"/>
    <col min="10500" max="10500" width="10.5703125" style="164" customWidth="1"/>
    <col min="10501" max="10501" width="12.85546875" style="164" customWidth="1"/>
    <col min="10502" max="10502" width="15.28515625" style="164" customWidth="1"/>
    <col min="10503" max="10503" width="11.140625" style="164" customWidth="1"/>
    <col min="10504" max="10504" width="15.28515625" style="164" customWidth="1"/>
    <col min="10505" max="10505" width="10.42578125" style="164" customWidth="1"/>
    <col min="10506" max="10506" width="16.28515625" style="164" customWidth="1"/>
    <col min="10507" max="10507" width="8.7109375" style="164" customWidth="1"/>
    <col min="10508" max="10508" width="15.28515625" style="164" customWidth="1"/>
    <col min="10509" max="10509" width="16.7109375" style="164" customWidth="1"/>
    <col min="10510" max="10752" width="9.140625" style="164"/>
    <col min="10753" max="10753" width="3.42578125" style="164" customWidth="1"/>
    <col min="10754" max="10754" width="12.42578125" style="164" bestFit="1" customWidth="1"/>
    <col min="10755" max="10755" width="46.5703125" style="164" customWidth="1"/>
    <col min="10756" max="10756" width="10.5703125" style="164" customWidth="1"/>
    <col min="10757" max="10757" width="12.85546875" style="164" customWidth="1"/>
    <col min="10758" max="10758" width="15.28515625" style="164" customWidth="1"/>
    <col min="10759" max="10759" width="11.140625" style="164" customWidth="1"/>
    <col min="10760" max="10760" width="15.28515625" style="164" customWidth="1"/>
    <col min="10761" max="10761" width="10.42578125" style="164" customWidth="1"/>
    <col min="10762" max="10762" width="16.28515625" style="164" customWidth="1"/>
    <col min="10763" max="10763" width="8.7109375" style="164" customWidth="1"/>
    <col min="10764" max="10764" width="15.28515625" style="164" customWidth="1"/>
    <col min="10765" max="10765" width="16.7109375" style="164" customWidth="1"/>
    <col min="10766" max="11008" width="9.140625" style="164"/>
    <col min="11009" max="11009" width="3.42578125" style="164" customWidth="1"/>
    <col min="11010" max="11010" width="12.42578125" style="164" bestFit="1" customWidth="1"/>
    <col min="11011" max="11011" width="46.5703125" style="164" customWidth="1"/>
    <col min="11012" max="11012" width="10.5703125" style="164" customWidth="1"/>
    <col min="11013" max="11013" width="12.85546875" style="164" customWidth="1"/>
    <col min="11014" max="11014" width="15.28515625" style="164" customWidth="1"/>
    <col min="11015" max="11015" width="11.140625" style="164" customWidth="1"/>
    <col min="11016" max="11016" width="15.28515625" style="164" customWidth="1"/>
    <col min="11017" max="11017" width="10.42578125" style="164" customWidth="1"/>
    <col min="11018" max="11018" width="16.28515625" style="164" customWidth="1"/>
    <col min="11019" max="11019" width="8.7109375" style="164" customWidth="1"/>
    <col min="11020" max="11020" width="15.28515625" style="164" customWidth="1"/>
    <col min="11021" max="11021" width="16.7109375" style="164" customWidth="1"/>
    <col min="11022" max="11264" width="9.140625" style="164"/>
    <col min="11265" max="11265" width="3.42578125" style="164" customWidth="1"/>
    <col min="11266" max="11266" width="12.42578125" style="164" bestFit="1" customWidth="1"/>
    <col min="11267" max="11267" width="46.5703125" style="164" customWidth="1"/>
    <col min="11268" max="11268" width="10.5703125" style="164" customWidth="1"/>
    <col min="11269" max="11269" width="12.85546875" style="164" customWidth="1"/>
    <col min="11270" max="11270" width="15.28515625" style="164" customWidth="1"/>
    <col min="11271" max="11271" width="11.140625" style="164" customWidth="1"/>
    <col min="11272" max="11272" width="15.28515625" style="164" customWidth="1"/>
    <col min="11273" max="11273" width="10.42578125" style="164" customWidth="1"/>
    <col min="11274" max="11274" width="16.28515625" style="164" customWidth="1"/>
    <col min="11275" max="11275" width="8.7109375" style="164" customWidth="1"/>
    <col min="11276" max="11276" width="15.28515625" style="164" customWidth="1"/>
    <col min="11277" max="11277" width="16.7109375" style="164" customWidth="1"/>
    <col min="11278" max="11520" width="9.140625" style="164"/>
    <col min="11521" max="11521" width="3.42578125" style="164" customWidth="1"/>
    <col min="11522" max="11522" width="12.42578125" style="164" bestFit="1" customWidth="1"/>
    <col min="11523" max="11523" width="46.5703125" style="164" customWidth="1"/>
    <col min="11524" max="11524" width="10.5703125" style="164" customWidth="1"/>
    <col min="11525" max="11525" width="12.85546875" style="164" customWidth="1"/>
    <col min="11526" max="11526" width="15.28515625" style="164" customWidth="1"/>
    <col min="11527" max="11527" width="11.140625" style="164" customWidth="1"/>
    <col min="11528" max="11528" width="15.28515625" style="164" customWidth="1"/>
    <col min="11529" max="11529" width="10.42578125" style="164" customWidth="1"/>
    <col min="11530" max="11530" width="16.28515625" style="164" customWidth="1"/>
    <col min="11531" max="11531" width="8.7109375" style="164" customWidth="1"/>
    <col min="11532" max="11532" width="15.28515625" style="164" customWidth="1"/>
    <col min="11533" max="11533" width="16.7109375" style="164" customWidth="1"/>
    <col min="11534" max="11776" width="9.140625" style="164"/>
    <col min="11777" max="11777" width="3.42578125" style="164" customWidth="1"/>
    <col min="11778" max="11778" width="12.42578125" style="164" bestFit="1" customWidth="1"/>
    <col min="11779" max="11779" width="46.5703125" style="164" customWidth="1"/>
    <col min="11780" max="11780" width="10.5703125" style="164" customWidth="1"/>
    <col min="11781" max="11781" width="12.85546875" style="164" customWidth="1"/>
    <col min="11782" max="11782" width="15.28515625" style="164" customWidth="1"/>
    <col min="11783" max="11783" width="11.140625" style="164" customWidth="1"/>
    <col min="11784" max="11784" width="15.28515625" style="164" customWidth="1"/>
    <col min="11785" max="11785" width="10.42578125" style="164" customWidth="1"/>
    <col min="11786" max="11786" width="16.28515625" style="164" customWidth="1"/>
    <col min="11787" max="11787" width="8.7109375" style="164" customWidth="1"/>
    <col min="11788" max="11788" width="15.28515625" style="164" customWidth="1"/>
    <col min="11789" max="11789" width="16.7109375" style="164" customWidth="1"/>
    <col min="11790" max="12032" width="9.140625" style="164"/>
    <col min="12033" max="12033" width="3.42578125" style="164" customWidth="1"/>
    <col min="12034" max="12034" width="12.42578125" style="164" bestFit="1" customWidth="1"/>
    <col min="12035" max="12035" width="46.5703125" style="164" customWidth="1"/>
    <col min="12036" max="12036" width="10.5703125" style="164" customWidth="1"/>
    <col min="12037" max="12037" width="12.85546875" style="164" customWidth="1"/>
    <col min="12038" max="12038" width="15.28515625" style="164" customWidth="1"/>
    <col min="12039" max="12039" width="11.140625" style="164" customWidth="1"/>
    <col min="12040" max="12040" width="15.28515625" style="164" customWidth="1"/>
    <col min="12041" max="12041" width="10.42578125" style="164" customWidth="1"/>
    <col min="12042" max="12042" width="16.28515625" style="164" customWidth="1"/>
    <col min="12043" max="12043" width="8.7109375" style="164" customWidth="1"/>
    <col min="12044" max="12044" width="15.28515625" style="164" customWidth="1"/>
    <col min="12045" max="12045" width="16.7109375" style="164" customWidth="1"/>
    <col min="12046" max="12288" width="9.140625" style="164"/>
    <col min="12289" max="12289" width="3.42578125" style="164" customWidth="1"/>
    <col min="12290" max="12290" width="12.42578125" style="164" bestFit="1" customWidth="1"/>
    <col min="12291" max="12291" width="46.5703125" style="164" customWidth="1"/>
    <col min="12292" max="12292" width="10.5703125" style="164" customWidth="1"/>
    <col min="12293" max="12293" width="12.85546875" style="164" customWidth="1"/>
    <col min="12294" max="12294" width="15.28515625" style="164" customWidth="1"/>
    <col min="12295" max="12295" width="11.140625" style="164" customWidth="1"/>
    <col min="12296" max="12296" width="15.28515625" style="164" customWidth="1"/>
    <col min="12297" max="12297" width="10.42578125" style="164" customWidth="1"/>
    <col min="12298" max="12298" width="16.28515625" style="164" customWidth="1"/>
    <col min="12299" max="12299" width="8.7109375" style="164" customWidth="1"/>
    <col min="12300" max="12300" width="15.28515625" style="164" customWidth="1"/>
    <col min="12301" max="12301" width="16.7109375" style="164" customWidth="1"/>
    <col min="12302" max="12544" width="9.140625" style="164"/>
    <col min="12545" max="12545" width="3.42578125" style="164" customWidth="1"/>
    <col min="12546" max="12546" width="12.42578125" style="164" bestFit="1" customWidth="1"/>
    <col min="12547" max="12547" width="46.5703125" style="164" customWidth="1"/>
    <col min="12548" max="12548" width="10.5703125" style="164" customWidth="1"/>
    <col min="12549" max="12549" width="12.85546875" style="164" customWidth="1"/>
    <col min="12550" max="12550" width="15.28515625" style="164" customWidth="1"/>
    <col min="12551" max="12551" width="11.140625" style="164" customWidth="1"/>
    <col min="12552" max="12552" width="15.28515625" style="164" customWidth="1"/>
    <col min="12553" max="12553" width="10.42578125" style="164" customWidth="1"/>
    <col min="12554" max="12554" width="16.28515625" style="164" customWidth="1"/>
    <col min="12555" max="12555" width="8.7109375" style="164" customWidth="1"/>
    <col min="12556" max="12556" width="15.28515625" style="164" customWidth="1"/>
    <col min="12557" max="12557" width="16.7109375" style="164" customWidth="1"/>
    <col min="12558" max="12800" width="9.140625" style="164"/>
    <col min="12801" max="12801" width="3.42578125" style="164" customWidth="1"/>
    <col min="12802" max="12802" width="12.42578125" style="164" bestFit="1" customWidth="1"/>
    <col min="12803" max="12803" width="46.5703125" style="164" customWidth="1"/>
    <col min="12804" max="12804" width="10.5703125" style="164" customWidth="1"/>
    <col min="12805" max="12805" width="12.85546875" style="164" customWidth="1"/>
    <col min="12806" max="12806" width="15.28515625" style="164" customWidth="1"/>
    <col min="12807" max="12807" width="11.140625" style="164" customWidth="1"/>
    <col min="12808" max="12808" width="15.28515625" style="164" customWidth="1"/>
    <col min="12809" max="12809" width="10.42578125" style="164" customWidth="1"/>
    <col min="12810" max="12810" width="16.28515625" style="164" customWidth="1"/>
    <col min="12811" max="12811" width="8.7109375" style="164" customWidth="1"/>
    <col min="12812" max="12812" width="15.28515625" style="164" customWidth="1"/>
    <col min="12813" max="12813" width="16.7109375" style="164" customWidth="1"/>
    <col min="12814" max="13056" width="9.140625" style="164"/>
    <col min="13057" max="13057" width="3.42578125" style="164" customWidth="1"/>
    <col min="13058" max="13058" width="12.42578125" style="164" bestFit="1" customWidth="1"/>
    <col min="13059" max="13059" width="46.5703125" style="164" customWidth="1"/>
    <col min="13060" max="13060" width="10.5703125" style="164" customWidth="1"/>
    <col min="13061" max="13061" width="12.85546875" style="164" customWidth="1"/>
    <col min="13062" max="13062" width="15.28515625" style="164" customWidth="1"/>
    <col min="13063" max="13063" width="11.140625" style="164" customWidth="1"/>
    <col min="13064" max="13064" width="15.28515625" style="164" customWidth="1"/>
    <col min="13065" max="13065" width="10.42578125" style="164" customWidth="1"/>
    <col min="13066" max="13066" width="16.28515625" style="164" customWidth="1"/>
    <col min="13067" max="13067" width="8.7109375" style="164" customWidth="1"/>
    <col min="13068" max="13068" width="15.28515625" style="164" customWidth="1"/>
    <col min="13069" max="13069" width="16.7109375" style="164" customWidth="1"/>
    <col min="13070" max="13312" width="9.140625" style="164"/>
    <col min="13313" max="13313" width="3.42578125" style="164" customWidth="1"/>
    <col min="13314" max="13314" width="12.42578125" style="164" bestFit="1" customWidth="1"/>
    <col min="13315" max="13315" width="46.5703125" style="164" customWidth="1"/>
    <col min="13316" max="13316" width="10.5703125" style="164" customWidth="1"/>
    <col min="13317" max="13317" width="12.85546875" style="164" customWidth="1"/>
    <col min="13318" max="13318" width="15.28515625" style="164" customWidth="1"/>
    <col min="13319" max="13319" width="11.140625" style="164" customWidth="1"/>
    <col min="13320" max="13320" width="15.28515625" style="164" customWidth="1"/>
    <col min="13321" max="13321" width="10.42578125" style="164" customWidth="1"/>
    <col min="13322" max="13322" width="16.28515625" style="164" customWidth="1"/>
    <col min="13323" max="13323" width="8.7109375" style="164" customWidth="1"/>
    <col min="13324" max="13324" width="15.28515625" style="164" customWidth="1"/>
    <col min="13325" max="13325" width="16.7109375" style="164" customWidth="1"/>
    <col min="13326" max="13568" width="9.140625" style="164"/>
    <col min="13569" max="13569" width="3.42578125" style="164" customWidth="1"/>
    <col min="13570" max="13570" width="12.42578125" style="164" bestFit="1" customWidth="1"/>
    <col min="13571" max="13571" width="46.5703125" style="164" customWidth="1"/>
    <col min="13572" max="13572" width="10.5703125" style="164" customWidth="1"/>
    <col min="13573" max="13573" width="12.85546875" style="164" customWidth="1"/>
    <col min="13574" max="13574" width="15.28515625" style="164" customWidth="1"/>
    <col min="13575" max="13575" width="11.140625" style="164" customWidth="1"/>
    <col min="13576" max="13576" width="15.28515625" style="164" customWidth="1"/>
    <col min="13577" max="13577" width="10.42578125" style="164" customWidth="1"/>
    <col min="13578" max="13578" width="16.28515625" style="164" customWidth="1"/>
    <col min="13579" max="13579" width="8.7109375" style="164" customWidth="1"/>
    <col min="13580" max="13580" width="15.28515625" style="164" customWidth="1"/>
    <col min="13581" max="13581" width="16.7109375" style="164" customWidth="1"/>
    <col min="13582" max="13824" width="9.140625" style="164"/>
    <col min="13825" max="13825" width="3.42578125" style="164" customWidth="1"/>
    <col min="13826" max="13826" width="12.42578125" style="164" bestFit="1" customWidth="1"/>
    <col min="13827" max="13827" width="46.5703125" style="164" customWidth="1"/>
    <col min="13828" max="13828" width="10.5703125" style="164" customWidth="1"/>
    <col min="13829" max="13829" width="12.85546875" style="164" customWidth="1"/>
    <col min="13830" max="13830" width="15.28515625" style="164" customWidth="1"/>
    <col min="13831" max="13831" width="11.140625" style="164" customWidth="1"/>
    <col min="13832" max="13832" width="15.28515625" style="164" customWidth="1"/>
    <col min="13833" max="13833" width="10.42578125" style="164" customWidth="1"/>
    <col min="13834" max="13834" width="16.28515625" style="164" customWidth="1"/>
    <col min="13835" max="13835" width="8.7109375" style="164" customWidth="1"/>
    <col min="13836" max="13836" width="15.28515625" style="164" customWidth="1"/>
    <col min="13837" max="13837" width="16.7109375" style="164" customWidth="1"/>
    <col min="13838" max="14080" width="9.140625" style="164"/>
    <col min="14081" max="14081" width="3.42578125" style="164" customWidth="1"/>
    <col min="14082" max="14082" width="12.42578125" style="164" bestFit="1" customWidth="1"/>
    <col min="14083" max="14083" width="46.5703125" style="164" customWidth="1"/>
    <col min="14084" max="14084" width="10.5703125" style="164" customWidth="1"/>
    <col min="14085" max="14085" width="12.85546875" style="164" customWidth="1"/>
    <col min="14086" max="14086" width="15.28515625" style="164" customWidth="1"/>
    <col min="14087" max="14087" width="11.140625" style="164" customWidth="1"/>
    <col min="14088" max="14088" width="15.28515625" style="164" customWidth="1"/>
    <col min="14089" max="14089" width="10.42578125" style="164" customWidth="1"/>
    <col min="14090" max="14090" width="16.28515625" style="164" customWidth="1"/>
    <col min="14091" max="14091" width="8.7109375" style="164" customWidth="1"/>
    <col min="14092" max="14092" width="15.28515625" style="164" customWidth="1"/>
    <col min="14093" max="14093" width="16.7109375" style="164" customWidth="1"/>
    <col min="14094" max="14336" width="9.140625" style="164"/>
    <col min="14337" max="14337" width="3.42578125" style="164" customWidth="1"/>
    <col min="14338" max="14338" width="12.42578125" style="164" bestFit="1" customWidth="1"/>
    <col min="14339" max="14339" width="46.5703125" style="164" customWidth="1"/>
    <col min="14340" max="14340" width="10.5703125" style="164" customWidth="1"/>
    <col min="14341" max="14341" width="12.85546875" style="164" customWidth="1"/>
    <col min="14342" max="14342" width="15.28515625" style="164" customWidth="1"/>
    <col min="14343" max="14343" width="11.140625" style="164" customWidth="1"/>
    <col min="14344" max="14344" width="15.28515625" style="164" customWidth="1"/>
    <col min="14345" max="14345" width="10.42578125" style="164" customWidth="1"/>
    <col min="14346" max="14346" width="16.28515625" style="164" customWidth="1"/>
    <col min="14347" max="14347" width="8.7109375" style="164" customWidth="1"/>
    <col min="14348" max="14348" width="15.28515625" style="164" customWidth="1"/>
    <col min="14349" max="14349" width="16.7109375" style="164" customWidth="1"/>
    <col min="14350" max="14592" width="9.140625" style="164"/>
    <col min="14593" max="14593" width="3.42578125" style="164" customWidth="1"/>
    <col min="14594" max="14594" width="12.42578125" style="164" bestFit="1" customWidth="1"/>
    <col min="14595" max="14595" width="46.5703125" style="164" customWidth="1"/>
    <col min="14596" max="14596" width="10.5703125" style="164" customWidth="1"/>
    <col min="14597" max="14597" width="12.85546875" style="164" customWidth="1"/>
    <col min="14598" max="14598" width="15.28515625" style="164" customWidth="1"/>
    <col min="14599" max="14599" width="11.140625" style="164" customWidth="1"/>
    <col min="14600" max="14600" width="15.28515625" style="164" customWidth="1"/>
    <col min="14601" max="14601" width="10.42578125" style="164" customWidth="1"/>
    <col min="14602" max="14602" width="16.28515625" style="164" customWidth="1"/>
    <col min="14603" max="14603" width="8.7109375" style="164" customWidth="1"/>
    <col min="14604" max="14604" width="15.28515625" style="164" customWidth="1"/>
    <col min="14605" max="14605" width="16.7109375" style="164" customWidth="1"/>
    <col min="14606" max="14848" width="9.140625" style="164"/>
    <col min="14849" max="14849" width="3.42578125" style="164" customWidth="1"/>
    <col min="14850" max="14850" width="12.42578125" style="164" bestFit="1" customWidth="1"/>
    <col min="14851" max="14851" width="46.5703125" style="164" customWidth="1"/>
    <col min="14852" max="14852" width="10.5703125" style="164" customWidth="1"/>
    <col min="14853" max="14853" width="12.85546875" style="164" customWidth="1"/>
    <col min="14854" max="14854" width="15.28515625" style="164" customWidth="1"/>
    <col min="14855" max="14855" width="11.140625" style="164" customWidth="1"/>
    <col min="14856" max="14856" width="15.28515625" style="164" customWidth="1"/>
    <col min="14857" max="14857" width="10.42578125" style="164" customWidth="1"/>
    <col min="14858" max="14858" width="16.28515625" style="164" customWidth="1"/>
    <col min="14859" max="14859" width="8.7109375" style="164" customWidth="1"/>
    <col min="14860" max="14860" width="15.28515625" style="164" customWidth="1"/>
    <col min="14861" max="14861" width="16.7109375" style="164" customWidth="1"/>
    <col min="14862" max="15104" width="9.140625" style="164"/>
    <col min="15105" max="15105" width="3.42578125" style="164" customWidth="1"/>
    <col min="15106" max="15106" width="12.42578125" style="164" bestFit="1" customWidth="1"/>
    <col min="15107" max="15107" width="46.5703125" style="164" customWidth="1"/>
    <col min="15108" max="15108" width="10.5703125" style="164" customWidth="1"/>
    <col min="15109" max="15109" width="12.85546875" style="164" customWidth="1"/>
    <col min="15110" max="15110" width="15.28515625" style="164" customWidth="1"/>
    <col min="15111" max="15111" width="11.140625" style="164" customWidth="1"/>
    <col min="15112" max="15112" width="15.28515625" style="164" customWidth="1"/>
    <col min="15113" max="15113" width="10.42578125" style="164" customWidth="1"/>
    <col min="15114" max="15114" width="16.28515625" style="164" customWidth="1"/>
    <col min="15115" max="15115" width="8.7109375" style="164" customWidth="1"/>
    <col min="15116" max="15116" width="15.28515625" style="164" customWidth="1"/>
    <col min="15117" max="15117" width="16.7109375" style="164" customWidth="1"/>
    <col min="15118" max="15360" width="9.140625" style="164"/>
    <col min="15361" max="15361" width="3.42578125" style="164" customWidth="1"/>
    <col min="15362" max="15362" width="12.42578125" style="164" bestFit="1" customWidth="1"/>
    <col min="15363" max="15363" width="46.5703125" style="164" customWidth="1"/>
    <col min="15364" max="15364" width="10.5703125" style="164" customWidth="1"/>
    <col min="15365" max="15365" width="12.85546875" style="164" customWidth="1"/>
    <col min="15366" max="15366" width="15.28515625" style="164" customWidth="1"/>
    <col min="15367" max="15367" width="11.140625" style="164" customWidth="1"/>
    <col min="15368" max="15368" width="15.28515625" style="164" customWidth="1"/>
    <col min="15369" max="15369" width="10.42578125" style="164" customWidth="1"/>
    <col min="15370" max="15370" width="16.28515625" style="164" customWidth="1"/>
    <col min="15371" max="15371" width="8.7109375" style="164" customWidth="1"/>
    <col min="15372" max="15372" width="15.28515625" style="164" customWidth="1"/>
    <col min="15373" max="15373" width="16.7109375" style="164" customWidth="1"/>
    <col min="15374" max="15616" width="9.140625" style="164"/>
    <col min="15617" max="15617" width="3.42578125" style="164" customWidth="1"/>
    <col min="15618" max="15618" width="12.42578125" style="164" bestFit="1" customWidth="1"/>
    <col min="15619" max="15619" width="46.5703125" style="164" customWidth="1"/>
    <col min="15620" max="15620" width="10.5703125" style="164" customWidth="1"/>
    <col min="15621" max="15621" width="12.85546875" style="164" customWidth="1"/>
    <col min="15622" max="15622" width="15.28515625" style="164" customWidth="1"/>
    <col min="15623" max="15623" width="11.140625" style="164" customWidth="1"/>
    <col min="15624" max="15624" width="15.28515625" style="164" customWidth="1"/>
    <col min="15625" max="15625" width="10.42578125" style="164" customWidth="1"/>
    <col min="15626" max="15626" width="16.28515625" style="164" customWidth="1"/>
    <col min="15627" max="15627" width="8.7109375" style="164" customWidth="1"/>
    <col min="15628" max="15628" width="15.28515625" style="164" customWidth="1"/>
    <col min="15629" max="15629" width="16.7109375" style="164" customWidth="1"/>
    <col min="15630" max="15872" width="9.140625" style="164"/>
    <col min="15873" max="15873" width="3.42578125" style="164" customWidth="1"/>
    <col min="15874" max="15874" width="12.42578125" style="164" bestFit="1" customWidth="1"/>
    <col min="15875" max="15875" width="46.5703125" style="164" customWidth="1"/>
    <col min="15876" max="15876" width="10.5703125" style="164" customWidth="1"/>
    <col min="15877" max="15877" width="12.85546875" style="164" customWidth="1"/>
    <col min="15878" max="15878" width="15.28515625" style="164" customWidth="1"/>
    <col min="15879" max="15879" width="11.140625" style="164" customWidth="1"/>
    <col min="15880" max="15880" width="15.28515625" style="164" customWidth="1"/>
    <col min="15881" max="15881" width="10.42578125" style="164" customWidth="1"/>
    <col min="15882" max="15882" width="16.28515625" style="164" customWidth="1"/>
    <col min="15883" max="15883" width="8.7109375" style="164" customWidth="1"/>
    <col min="15884" max="15884" width="15.28515625" style="164" customWidth="1"/>
    <col min="15885" max="15885" width="16.7109375" style="164" customWidth="1"/>
    <col min="15886" max="16128" width="9.140625" style="164"/>
    <col min="16129" max="16129" width="3.42578125" style="164" customWidth="1"/>
    <col min="16130" max="16130" width="12.42578125" style="164" bestFit="1" customWidth="1"/>
    <col min="16131" max="16131" width="46.5703125" style="164" customWidth="1"/>
    <col min="16132" max="16132" width="10.5703125" style="164" customWidth="1"/>
    <col min="16133" max="16133" width="12.85546875" style="164" customWidth="1"/>
    <col min="16134" max="16134" width="15.28515625" style="164" customWidth="1"/>
    <col min="16135" max="16135" width="11.140625" style="164" customWidth="1"/>
    <col min="16136" max="16136" width="15.28515625" style="164" customWidth="1"/>
    <col min="16137" max="16137" width="10.42578125" style="164" customWidth="1"/>
    <col min="16138" max="16138" width="16.28515625" style="164" customWidth="1"/>
    <col min="16139" max="16139" width="8.7109375" style="164" customWidth="1"/>
    <col min="16140" max="16140" width="15.28515625" style="164" customWidth="1"/>
    <col min="16141" max="16141" width="16.7109375" style="164" customWidth="1"/>
    <col min="16142" max="16384" width="9.140625" style="164"/>
  </cols>
  <sheetData>
    <row r="1" spans="1:15" ht="15">
      <c r="A1" s="367"/>
      <c r="B1" s="488" t="s">
        <v>176</v>
      </c>
      <c r="C1" s="488"/>
      <c r="D1" s="367"/>
      <c r="E1" s="367"/>
      <c r="F1" s="367"/>
      <c r="G1" s="367"/>
      <c r="H1" s="367"/>
      <c r="I1" s="368"/>
      <c r="J1" s="368"/>
      <c r="K1" s="368"/>
      <c r="L1" s="368"/>
      <c r="M1" s="369"/>
      <c r="N1" s="368"/>
      <c r="O1" s="368"/>
    </row>
    <row r="2" spans="1:15" ht="20.25">
      <c r="A2" s="544" t="s">
        <v>345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370"/>
      <c r="O2" s="368"/>
    </row>
    <row r="3" spans="1:15" ht="20.25">
      <c r="A3" s="371"/>
      <c r="B3" s="372"/>
      <c r="C3" s="544" t="s">
        <v>210</v>
      </c>
      <c r="D3" s="544"/>
      <c r="E3" s="544"/>
      <c r="F3" s="544"/>
      <c r="G3" s="544"/>
      <c r="H3" s="544"/>
      <c r="I3" s="544"/>
      <c r="J3" s="544"/>
      <c r="K3" s="544"/>
      <c r="L3" s="544"/>
      <c r="M3" s="369"/>
      <c r="N3" s="368"/>
      <c r="O3" s="368"/>
    </row>
    <row r="4" spans="1:15" ht="15">
      <c r="A4" s="373"/>
      <c r="B4" s="373"/>
      <c r="C4" s="374"/>
      <c r="D4" s="374"/>
      <c r="E4" s="370"/>
      <c r="F4" s="370"/>
      <c r="G4" s="370"/>
      <c r="H4" s="370"/>
      <c r="I4" s="370"/>
      <c r="J4" s="370"/>
      <c r="K4" s="375"/>
      <c r="L4" s="373"/>
      <c r="M4" s="376"/>
      <c r="N4" s="368"/>
      <c r="O4" s="368"/>
    </row>
    <row r="5" spans="1:15">
      <c r="A5" s="545" t="s">
        <v>346</v>
      </c>
      <c r="B5" s="545" t="s">
        <v>347</v>
      </c>
      <c r="C5" s="539" t="s">
        <v>348</v>
      </c>
      <c r="D5" s="540" t="s">
        <v>5</v>
      </c>
      <c r="E5" s="541" t="s">
        <v>349</v>
      </c>
      <c r="F5" s="541"/>
      <c r="G5" s="542" t="s">
        <v>8</v>
      </c>
      <c r="H5" s="542"/>
      <c r="I5" s="542" t="s">
        <v>7</v>
      </c>
      <c r="J5" s="542"/>
      <c r="K5" s="541" t="s">
        <v>350</v>
      </c>
      <c r="L5" s="541"/>
      <c r="M5" s="542" t="s">
        <v>10</v>
      </c>
    </row>
    <row r="6" spans="1:15">
      <c r="A6" s="545"/>
      <c r="B6" s="545"/>
      <c r="C6" s="539"/>
      <c r="D6" s="540"/>
      <c r="E6" s="541"/>
      <c r="F6" s="541"/>
      <c r="G6" s="542"/>
      <c r="H6" s="542"/>
      <c r="I6" s="542"/>
      <c r="J6" s="542"/>
      <c r="K6" s="541"/>
      <c r="L6" s="541"/>
      <c r="M6" s="542"/>
    </row>
    <row r="7" spans="1:15">
      <c r="A7" s="545"/>
      <c r="B7" s="545"/>
      <c r="C7" s="539"/>
      <c r="D7" s="540"/>
      <c r="E7" s="543" t="s">
        <v>351</v>
      </c>
      <c r="F7" s="542" t="s">
        <v>12</v>
      </c>
      <c r="G7" s="182" t="s">
        <v>352</v>
      </c>
      <c r="H7" s="542" t="s">
        <v>12</v>
      </c>
      <c r="I7" s="182" t="s">
        <v>352</v>
      </c>
      <c r="J7" s="542" t="s">
        <v>12</v>
      </c>
      <c r="K7" s="182" t="s">
        <v>352</v>
      </c>
      <c r="L7" s="542" t="s">
        <v>12</v>
      </c>
      <c r="M7" s="542"/>
    </row>
    <row r="8" spans="1:15">
      <c r="A8" s="545"/>
      <c r="B8" s="545"/>
      <c r="C8" s="539"/>
      <c r="D8" s="540"/>
      <c r="E8" s="543"/>
      <c r="F8" s="542"/>
      <c r="G8" s="182" t="s">
        <v>353</v>
      </c>
      <c r="H8" s="542"/>
      <c r="I8" s="182" t="s">
        <v>353</v>
      </c>
      <c r="J8" s="542"/>
      <c r="K8" s="182" t="s">
        <v>353</v>
      </c>
      <c r="L8" s="542"/>
      <c r="M8" s="542"/>
    </row>
    <row r="9" spans="1:15">
      <c r="A9" s="377" t="s">
        <v>354</v>
      </c>
      <c r="B9" s="377" t="s">
        <v>355</v>
      </c>
      <c r="C9" s="378" t="s">
        <v>356</v>
      </c>
      <c r="D9" s="379" t="s">
        <v>357</v>
      </c>
      <c r="E9" s="182" t="s">
        <v>358</v>
      </c>
      <c r="F9" s="182" t="s">
        <v>359</v>
      </c>
      <c r="G9" s="182" t="s">
        <v>360</v>
      </c>
      <c r="H9" s="182" t="s">
        <v>361</v>
      </c>
      <c r="I9" s="182" t="s">
        <v>362</v>
      </c>
      <c r="J9" s="182" t="s">
        <v>363</v>
      </c>
      <c r="K9" s="182" t="s">
        <v>364</v>
      </c>
      <c r="L9" s="182" t="s">
        <v>365</v>
      </c>
      <c r="M9" s="182" t="s">
        <v>366</v>
      </c>
    </row>
    <row r="10" spans="1:15" ht="18">
      <c r="A10" s="380"/>
      <c r="B10" s="380"/>
      <c r="C10" s="381" t="s">
        <v>367</v>
      </c>
      <c r="D10" s="380"/>
      <c r="E10" s="382"/>
      <c r="F10" s="382"/>
      <c r="G10" s="382"/>
      <c r="H10" s="382"/>
      <c r="I10" s="382"/>
      <c r="J10" s="382"/>
      <c r="K10" s="382"/>
      <c r="L10" s="382"/>
      <c r="M10" s="383"/>
    </row>
    <row r="11" spans="1:15" ht="18">
      <c r="A11" s="384"/>
      <c r="B11" s="380"/>
      <c r="C11" s="381" t="s">
        <v>368</v>
      </c>
      <c r="D11" s="380"/>
      <c r="E11" s="382"/>
      <c r="F11" s="382"/>
      <c r="G11" s="382"/>
      <c r="H11" s="382"/>
      <c r="I11" s="382"/>
      <c r="J11" s="382"/>
      <c r="K11" s="382"/>
      <c r="L11" s="382"/>
      <c r="M11" s="383"/>
    </row>
    <row r="12" spans="1:15" ht="30">
      <c r="A12" s="149">
        <v>1</v>
      </c>
      <c r="B12" s="151" t="s">
        <v>369</v>
      </c>
      <c r="C12" s="385" t="s">
        <v>370</v>
      </c>
      <c r="D12" s="149" t="s">
        <v>371</v>
      </c>
      <c r="E12" s="386"/>
      <c r="F12" s="387">
        <v>250</v>
      </c>
      <c r="G12" s="388"/>
      <c r="H12" s="386"/>
      <c r="I12" s="388"/>
      <c r="J12" s="386"/>
      <c r="K12" s="388"/>
      <c r="L12" s="386"/>
      <c r="M12" s="389"/>
    </row>
    <row r="13" spans="1:15" ht="15">
      <c r="A13" s="178"/>
      <c r="C13" s="390" t="s">
        <v>71</v>
      </c>
      <c r="D13" s="391" t="s">
        <v>43</v>
      </c>
      <c r="E13" s="179">
        <v>0.51500000000000001</v>
      </c>
      <c r="F13" s="392">
        <f>F12*E13</f>
        <v>128.75</v>
      </c>
      <c r="G13" s="393">
        <v>7.2</v>
      </c>
      <c r="H13" s="392">
        <f>F13*G13</f>
        <v>927</v>
      </c>
      <c r="I13" s="393"/>
      <c r="J13" s="392"/>
      <c r="K13" s="393"/>
      <c r="L13" s="392"/>
      <c r="M13" s="394">
        <f>H13</f>
        <v>927</v>
      </c>
    </row>
    <row r="14" spans="1:15" ht="18">
      <c r="A14" s="395"/>
      <c r="B14" s="396"/>
      <c r="C14" s="381" t="s">
        <v>372</v>
      </c>
      <c r="D14" s="379"/>
      <c r="E14" s="397"/>
      <c r="F14" s="398"/>
      <c r="G14" s="398"/>
      <c r="H14" s="398"/>
      <c r="I14" s="398"/>
      <c r="J14" s="398"/>
      <c r="K14" s="398"/>
      <c r="L14" s="398"/>
      <c r="M14" s="387"/>
    </row>
    <row r="15" spans="1:15" ht="18">
      <c r="A15" s="395"/>
      <c r="B15" s="396"/>
      <c r="C15" s="381" t="s">
        <v>373</v>
      </c>
      <c r="D15" s="379"/>
      <c r="E15" s="397"/>
      <c r="F15" s="398"/>
      <c r="G15" s="398"/>
      <c r="H15" s="398"/>
      <c r="I15" s="398"/>
      <c r="J15" s="398"/>
      <c r="K15" s="398"/>
      <c r="L15" s="398"/>
      <c r="M15" s="387"/>
    </row>
    <row r="16" spans="1:15" ht="30">
      <c r="A16" s="149">
        <v>1</v>
      </c>
      <c r="B16" s="391"/>
      <c r="C16" s="399" t="s">
        <v>374</v>
      </c>
      <c r="D16" s="149" t="s">
        <v>375</v>
      </c>
      <c r="E16" s="179"/>
      <c r="F16" s="398">
        <v>4</v>
      </c>
      <c r="G16" s="400"/>
      <c r="H16" s="180"/>
      <c r="I16" s="400"/>
      <c r="J16" s="180"/>
      <c r="K16" s="400"/>
      <c r="L16" s="180"/>
      <c r="M16" s="394"/>
    </row>
    <row r="17" spans="1:19" ht="15">
      <c r="A17" s="178"/>
      <c r="B17" s="401" t="s">
        <v>376</v>
      </c>
      <c r="C17" s="402" t="s">
        <v>71</v>
      </c>
      <c r="D17" s="391" t="s">
        <v>43</v>
      </c>
      <c r="E17" s="403">
        <v>23.8</v>
      </c>
      <c r="F17" s="182">
        <f>F16*E17</f>
        <v>95.2</v>
      </c>
      <c r="G17" s="181">
        <v>9</v>
      </c>
      <c r="H17" s="182">
        <f>F17*G17</f>
        <v>856.80000000000007</v>
      </c>
      <c r="I17" s="181"/>
      <c r="J17" s="182"/>
      <c r="K17" s="181"/>
      <c r="L17" s="182"/>
      <c r="M17" s="183">
        <f>H17</f>
        <v>856.80000000000007</v>
      </c>
    </row>
    <row r="18" spans="1:19" ht="15">
      <c r="A18" s="178"/>
      <c r="B18" s="391"/>
      <c r="C18" s="402" t="s">
        <v>72</v>
      </c>
      <c r="D18" s="391" t="s">
        <v>1</v>
      </c>
      <c r="E18" s="403">
        <v>2.1</v>
      </c>
      <c r="F18" s="182">
        <f>F16*E18</f>
        <v>8.4</v>
      </c>
      <c r="G18" s="181"/>
      <c r="H18" s="182"/>
      <c r="I18" s="181"/>
      <c r="J18" s="182"/>
      <c r="K18" s="181">
        <v>4</v>
      </c>
      <c r="L18" s="182">
        <f>F18*K18</f>
        <v>33.6</v>
      </c>
      <c r="M18" s="183">
        <f>L18</f>
        <v>33.6</v>
      </c>
    </row>
    <row r="19" spans="1:19" ht="15">
      <c r="A19" s="178"/>
      <c r="B19" s="65" t="s">
        <v>208</v>
      </c>
      <c r="C19" s="402" t="s">
        <v>377</v>
      </c>
      <c r="D19" s="391" t="s">
        <v>378</v>
      </c>
      <c r="E19" s="403">
        <v>1.05</v>
      </c>
      <c r="F19" s="182">
        <f>F16*E19</f>
        <v>4.2</v>
      </c>
      <c r="G19" s="181"/>
      <c r="H19" s="182"/>
      <c r="I19" s="181">
        <v>619</v>
      </c>
      <c r="J19" s="182">
        <f>F19*I19</f>
        <v>2599.8000000000002</v>
      </c>
      <c r="K19" s="181"/>
      <c r="L19" s="182"/>
      <c r="M19" s="183">
        <f>J19</f>
        <v>2599.8000000000002</v>
      </c>
    </row>
    <row r="20" spans="1:19" ht="15">
      <c r="A20" s="178"/>
      <c r="B20" s="65" t="s">
        <v>406</v>
      </c>
      <c r="C20" s="402" t="s">
        <v>379</v>
      </c>
      <c r="D20" s="391" t="s">
        <v>380</v>
      </c>
      <c r="E20" s="403">
        <v>7.2</v>
      </c>
      <c r="F20" s="182">
        <f>F16*E20</f>
        <v>28.8</v>
      </c>
      <c r="G20" s="181"/>
      <c r="H20" s="182"/>
      <c r="I20" s="181">
        <v>3.8</v>
      </c>
      <c r="J20" s="182">
        <f>F20*I20</f>
        <v>109.44</v>
      </c>
      <c r="K20" s="181"/>
      <c r="L20" s="182"/>
      <c r="M20" s="183">
        <f>J20</f>
        <v>109.44</v>
      </c>
    </row>
    <row r="21" spans="1:19" ht="15">
      <c r="A21" s="178"/>
      <c r="B21" s="391" t="s">
        <v>35</v>
      </c>
      <c r="C21" s="402" t="s">
        <v>381</v>
      </c>
      <c r="D21" s="391" t="s">
        <v>380</v>
      </c>
      <c r="E21" s="403">
        <v>1.96</v>
      </c>
      <c r="F21" s="182">
        <f>F16*E21</f>
        <v>7.84</v>
      </c>
      <c r="G21" s="181"/>
      <c r="H21" s="182"/>
      <c r="I21" s="181">
        <v>7</v>
      </c>
      <c r="J21" s="182">
        <f>F21*I21</f>
        <v>54.879999999999995</v>
      </c>
      <c r="K21" s="181"/>
      <c r="L21" s="182"/>
      <c r="M21" s="183">
        <f>J21</f>
        <v>54.879999999999995</v>
      </c>
    </row>
    <row r="22" spans="1:19" ht="15">
      <c r="A22" s="178"/>
      <c r="B22" s="65" t="s">
        <v>382</v>
      </c>
      <c r="C22" s="404" t="s">
        <v>383</v>
      </c>
      <c r="D22" s="65" t="s">
        <v>44</v>
      </c>
      <c r="E22" s="65">
        <v>4.38</v>
      </c>
      <c r="F22" s="182">
        <f>E22*F16</f>
        <v>17.52</v>
      </c>
      <c r="G22" s="181"/>
      <c r="H22" s="182"/>
      <c r="I22" s="181">
        <v>1.9219999999999999</v>
      </c>
      <c r="J22" s="182">
        <f>F22*I22</f>
        <v>33.673439999999999</v>
      </c>
      <c r="K22" s="181"/>
      <c r="L22" s="182"/>
      <c r="M22" s="183">
        <f>J22</f>
        <v>33.673439999999999</v>
      </c>
    </row>
    <row r="23" spans="1:19" ht="15">
      <c r="A23" s="178"/>
      <c r="B23" s="391"/>
      <c r="C23" s="402" t="s">
        <v>73</v>
      </c>
      <c r="D23" s="391" t="s">
        <v>1</v>
      </c>
      <c r="E23" s="403">
        <v>3.44</v>
      </c>
      <c r="F23" s="182">
        <f>F16*E23</f>
        <v>13.76</v>
      </c>
      <c r="G23" s="181"/>
      <c r="H23" s="182"/>
      <c r="I23" s="181">
        <v>4</v>
      </c>
      <c r="J23" s="182">
        <f>I23*F23</f>
        <v>55.04</v>
      </c>
      <c r="K23" s="181"/>
      <c r="L23" s="182"/>
      <c r="M23" s="183">
        <f>J23</f>
        <v>55.04</v>
      </c>
    </row>
    <row r="24" spans="1:19" ht="17.25">
      <c r="A24" s="149">
        <v>2</v>
      </c>
      <c r="B24" s="391"/>
      <c r="C24" s="399" t="s">
        <v>384</v>
      </c>
      <c r="D24" s="149" t="s">
        <v>371</v>
      </c>
      <c r="E24" s="179"/>
      <c r="F24" s="398">
        <v>2</v>
      </c>
      <c r="G24" s="400"/>
      <c r="H24" s="180"/>
      <c r="I24" s="400"/>
      <c r="J24" s="180"/>
      <c r="K24" s="400"/>
      <c r="L24" s="180"/>
      <c r="M24" s="394"/>
    </row>
    <row r="25" spans="1:19" ht="15">
      <c r="A25" s="178"/>
      <c r="B25" s="401" t="s">
        <v>385</v>
      </c>
      <c r="C25" s="402" t="s">
        <v>71</v>
      </c>
      <c r="D25" s="391" t="s">
        <v>43</v>
      </c>
      <c r="E25" s="403">
        <v>0.40600000000000003</v>
      </c>
      <c r="F25" s="182">
        <f>F24*E25</f>
        <v>0.81200000000000006</v>
      </c>
      <c r="G25" s="181">
        <v>9</v>
      </c>
      <c r="H25" s="182">
        <f>F25*G25</f>
        <v>7.3080000000000007</v>
      </c>
      <c r="I25" s="181"/>
      <c r="J25" s="182"/>
      <c r="K25" s="181"/>
      <c r="L25" s="182"/>
      <c r="M25" s="183">
        <f>H25</f>
        <v>7.3080000000000007</v>
      </c>
    </row>
    <row r="26" spans="1:19" ht="15">
      <c r="A26" s="178"/>
      <c r="B26" s="391"/>
      <c r="C26" s="402" t="s">
        <v>72</v>
      </c>
      <c r="D26" s="391" t="s">
        <v>1</v>
      </c>
      <c r="E26" s="403">
        <v>3.2000000000000001E-2</v>
      </c>
      <c r="F26" s="182">
        <f>F24*E26</f>
        <v>6.4000000000000001E-2</v>
      </c>
      <c r="G26" s="181"/>
      <c r="H26" s="182"/>
      <c r="I26" s="181"/>
      <c r="J26" s="182"/>
      <c r="K26" s="181">
        <v>4</v>
      </c>
      <c r="L26" s="182">
        <f>F26*K26</f>
        <v>0.25600000000000001</v>
      </c>
      <c r="M26" s="183">
        <f>L26</f>
        <v>0.25600000000000001</v>
      </c>
    </row>
    <row r="27" spans="1:19" ht="15">
      <c r="A27" s="178"/>
      <c r="B27" s="65" t="s">
        <v>208</v>
      </c>
      <c r="C27" s="402" t="s">
        <v>386</v>
      </c>
      <c r="D27" s="391" t="s">
        <v>378</v>
      </c>
      <c r="E27" s="403"/>
      <c r="F27" s="182">
        <v>3</v>
      </c>
      <c r="G27" s="181"/>
      <c r="H27" s="182"/>
      <c r="I27" s="181">
        <v>619</v>
      </c>
      <c r="J27" s="182">
        <f>F27*I27</f>
        <v>1857</v>
      </c>
      <c r="K27" s="181"/>
      <c r="L27" s="182"/>
      <c r="M27" s="183">
        <f>J27</f>
        <v>1857</v>
      </c>
    </row>
    <row r="28" spans="1:19" ht="15">
      <c r="A28" s="178"/>
      <c r="B28" s="391"/>
      <c r="C28" s="402" t="s">
        <v>73</v>
      </c>
      <c r="D28" s="391" t="s">
        <v>1</v>
      </c>
      <c r="E28" s="403">
        <v>2.69E-2</v>
      </c>
      <c r="F28" s="182">
        <f>F24*E28</f>
        <v>5.3800000000000001E-2</v>
      </c>
      <c r="G28" s="181"/>
      <c r="H28" s="182"/>
      <c r="I28" s="181">
        <v>4</v>
      </c>
      <c r="J28" s="182">
        <f>I28*F28</f>
        <v>0.2152</v>
      </c>
      <c r="K28" s="181"/>
      <c r="L28" s="182"/>
      <c r="M28" s="183">
        <f>J28</f>
        <v>0.2152</v>
      </c>
    </row>
    <row r="29" spans="1:19" customFormat="1" ht="15">
      <c r="A29" s="405">
        <v>3</v>
      </c>
      <c r="B29" s="63" t="s">
        <v>387</v>
      </c>
      <c r="C29" s="64" t="s">
        <v>388</v>
      </c>
      <c r="D29" s="66" t="s">
        <v>18</v>
      </c>
      <c r="E29" s="66"/>
      <c r="F29" s="406">
        <v>250</v>
      </c>
      <c r="G29" s="328"/>
      <c r="H29" s="328"/>
      <c r="I29" s="328"/>
      <c r="J29" s="328"/>
      <c r="K29" s="328"/>
      <c r="L29" s="328"/>
      <c r="M29" s="328"/>
      <c r="N29" s="43"/>
      <c r="O29" s="43"/>
      <c r="P29" s="43"/>
      <c r="Q29" s="43"/>
      <c r="R29" s="43"/>
      <c r="S29" s="43"/>
    </row>
    <row r="30" spans="1:19" customFormat="1" ht="15">
      <c r="A30" s="405"/>
      <c r="B30" s="65"/>
      <c r="C30" s="404" t="s">
        <v>19</v>
      </c>
      <c r="D30" s="65" t="s">
        <v>20</v>
      </c>
      <c r="E30" s="65">
        <v>3.0300000000000001E-2</v>
      </c>
      <c r="F30" s="74">
        <f>E30*F29</f>
        <v>7.5750000000000002</v>
      </c>
      <c r="G30" s="181">
        <v>9</v>
      </c>
      <c r="H30" s="182">
        <f>F30*G30</f>
        <v>68.174999999999997</v>
      </c>
      <c r="I30" s="181"/>
      <c r="J30" s="182"/>
      <c r="K30" s="181"/>
      <c r="L30" s="182"/>
      <c r="M30" s="183">
        <f>H30</f>
        <v>68.174999999999997</v>
      </c>
      <c r="N30" s="43"/>
      <c r="O30" s="43"/>
      <c r="P30" s="43"/>
      <c r="Q30" s="43"/>
      <c r="R30" s="43"/>
      <c r="S30" s="43"/>
    </row>
    <row r="31" spans="1:19" customFormat="1" ht="15">
      <c r="A31" s="405"/>
      <c r="B31" s="65"/>
      <c r="C31" s="404" t="s">
        <v>28</v>
      </c>
      <c r="D31" s="65" t="s">
        <v>22</v>
      </c>
      <c r="E31" s="65">
        <v>4.1000000000000003E-3</v>
      </c>
      <c r="F31" s="74">
        <f>E31*F29</f>
        <v>1.0250000000000001</v>
      </c>
      <c r="G31" s="65"/>
      <c r="H31" s="74"/>
      <c r="I31" s="65"/>
      <c r="J31" s="65"/>
      <c r="K31" s="65">
        <v>4</v>
      </c>
      <c r="L31" s="74">
        <f>K31*F31</f>
        <v>4.1000000000000005</v>
      </c>
      <c r="M31" s="74">
        <f>L31</f>
        <v>4.1000000000000005</v>
      </c>
      <c r="N31" s="43"/>
      <c r="O31" s="43"/>
      <c r="P31" s="43"/>
      <c r="Q31" s="43"/>
      <c r="R31" s="43"/>
      <c r="S31" s="43"/>
    </row>
    <row r="32" spans="1:19" customFormat="1" ht="15">
      <c r="A32" s="405"/>
      <c r="B32" s="63" t="s">
        <v>35</v>
      </c>
      <c r="C32" s="404" t="s">
        <v>389</v>
      </c>
      <c r="D32" s="65" t="s">
        <v>44</v>
      </c>
      <c r="E32" s="65">
        <v>0.23100000000000001</v>
      </c>
      <c r="F32" s="74">
        <f>E32*F29</f>
        <v>57.75</v>
      </c>
      <c r="G32" s="65"/>
      <c r="H32" s="74"/>
      <c r="I32" s="65">
        <v>3</v>
      </c>
      <c r="J32" s="182">
        <f t="shared" ref="J32:J35" si="0">F32*I32</f>
        <v>173.25</v>
      </c>
      <c r="K32" s="181"/>
      <c r="L32" s="182"/>
      <c r="M32" s="183">
        <f t="shared" ref="M32:M35" si="1">J32</f>
        <v>173.25</v>
      </c>
      <c r="N32" s="43"/>
      <c r="O32" s="43"/>
      <c r="P32" s="43"/>
      <c r="Q32" s="43"/>
      <c r="R32" s="43"/>
      <c r="S32" s="43"/>
    </row>
    <row r="33" spans="1:19" customFormat="1" ht="15">
      <c r="A33" s="405"/>
      <c r="B33" s="63" t="s">
        <v>35</v>
      </c>
      <c r="C33" s="404" t="s">
        <v>390</v>
      </c>
      <c r="D33" s="65" t="s">
        <v>44</v>
      </c>
      <c r="E33" s="65">
        <v>5.8000000000000003E-2</v>
      </c>
      <c r="F33" s="74">
        <f>E33*F29</f>
        <v>14.5</v>
      </c>
      <c r="G33" s="74"/>
      <c r="H33" s="74"/>
      <c r="I33" s="74">
        <v>3</v>
      </c>
      <c r="J33" s="182">
        <f t="shared" si="0"/>
        <v>43.5</v>
      </c>
      <c r="K33" s="181"/>
      <c r="L33" s="182"/>
      <c r="M33" s="183">
        <f t="shared" si="1"/>
        <v>43.5</v>
      </c>
      <c r="N33" s="43"/>
      <c r="O33" s="43"/>
      <c r="P33" s="43"/>
      <c r="Q33" s="43"/>
      <c r="R33" s="43"/>
      <c r="S33" s="43"/>
    </row>
    <row r="34" spans="1:19" customFormat="1" ht="15">
      <c r="A34" s="405"/>
      <c r="B34" s="63" t="s">
        <v>35</v>
      </c>
      <c r="C34" s="404" t="s">
        <v>391</v>
      </c>
      <c r="D34" s="65" t="s">
        <v>44</v>
      </c>
      <c r="E34" s="65">
        <v>3.5000000000000003E-2</v>
      </c>
      <c r="F34" s="65">
        <f>E34*F29</f>
        <v>8.75</v>
      </c>
      <c r="G34" s="74"/>
      <c r="H34" s="74"/>
      <c r="I34" s="74">
        <v>2.8</v>
      </c>
      <c r="J34" s="182">
        <f t="shared" si="0"/>
        <v>24.5</v>
      </c>
      <c r="K34" s="181"/>
      <c r="L34" s="182"/>
      <c r="M34" s="183">
        <f t="shared" si="1"/>
        <v>24.5</v>
      </c>
      <c r="N34" s="43"/>
      <c r="O34" s="43"/>
      <c r="P34" s="43"/>
      <c r="Q34" s="43"/>
      <c r="R34" s="43"/>
      <c r="S34" s="43"/>
    </row>
    <row r="35" spans="1:19" customFormat="1" ht="15">
      <c r="A35" s="405"/>
      <c r="B35" s="63"/>
      <c r="C35" s="404" t="s">
        <v>47</v>
      </c>
      <c r="D35" s="65" t="s">
        <v>22</v>
      </c>
      <c r="E35" s="65">
        <v>4.0000000000000002E-4</v>
      </c>
      <c r="F35" s="65">
        <f>E35*F29</f>
        <v>0.1</v>
      </c>
      <c r="G35" s="74"/>
      <c r="H35" s="74"/>
      <c r="I35" s="74">
        <v>4</v>
      </c>
      <c r="J35" s="182">
        <f t="shared" si="0"/>
        <v>0.4</v>
      </c>
      <c r="K35" s="181"/>
      <c r="L35" s="182"/>
      <c r="M35" s="183">
        <f t="shared" si="1"/>
        <v>0.4</v>
      </c>
      <c r="N35" s="43"/>
      <c r="O35" s="43"/>
      <c r="P35" s="43"/>
      <c r="Q35" s="43"/>
      <c r="R35" s="43"/>
      <c r="S35" s="43"/>
    </row>
    <row r="36" spans="1:19" customFormat="1" ht="15">
      <c r="A36" s="405">
        <v>4</v>
      </c>
      <c r="B36" s="63" t="s">
        <v>392</v>
      </c>
      <c r="C36" s="64" t="s">
        <v>393</v>
      </c>
      <c r="D36" s="66" t="s">
        <v>18</v>
      </c>
      <c r="E36" s="66"/>
      <c r="F36" s="406">
        <v>250</v>
      </c>
      <c r="G36" s="328"/>
      <c r="H36" s="328"/>
      <c r="I36" s="328"/>
      <c r="J36" s="328"/>
      <c r="K36" s="328"/>
      <c r="L36" s="328"/>
      <c r="M36" s="328"/>
      <c r="N36" s="489"/>
      <c r="O36" s="490"/>
      <c r="P36" s="490"/>
      <c r="Q36" s="490"/>
      <c r="R36" s="159"/>
      <c r="S36" s="159"/>
    </row>
    <row r="37" spans="1:19" customFormat="1" ht="15">
      <c r="A37" s="405"/>
      <c r="B37" s="65"/>
      <c r="C37" s="404" t="s">
        <v>19</v>
      </c>
      <c r="D37" s="65" t="s">
        <v>20</v>
      </c>
      <c r="E37" s="65">
        <v>4.24E-2</v>
      </c>
      <c r="F37" s="74">
        <f>E37*F36</f>
        <v>10.6</v>
      </c>
      <c r="G37" s="181">
        <v>9</v>
      </c>
      <c r="H37" s="182">
        <f>F37*G37</f>
        <v>95.399999999999991</v>
      </c>
      <c r="I37" s="181"/>
      <c r="J37" s="182"/>
      <c r="K37" s="181"/>
      <c r="L37" s="182"/>
      <c r="M37" s="183">
        <f>H37</f>
        <v>95.399999999999991</v>
      </c>
      <c r="N37" s="43"/>
      <c r="O37" s="43"/>
      <c r="P37" s="43"/>
      <c r="Q37" s="43"/>
      <c r="R37" s="43"/>
      <c r="S37" s="43"/>
    </row>
    <row r="38" spans="1:19" customFormat="1" ht="15">
      <c r="A38" s="405"/>
      <c r="B38" s="65"/>
      <c r="C38" s="404" t="s">
        <v>28</v>
      </c>
      <c r="D38" s="65" t="s">
        <v>22</v>
      </c>
      <c r="E38" s="65">
        <v>2.0999999999999999E-3</v>
      </c>
      <c r="F38" s="74">
        <f>E38*F36</f>
        <v>0.52500000000000002</v>
      </c>
      <c r="G38" s="65"/>
      <c r="H38" s="74"/>
      <c r="I38" s="65"/>
      <c r="J38" s="65"/>
      <c r="K38" s="65">
        <v>4</v>
      </c>
      <c r="L38" s="74">
        <f>K38*F38</f>
        <v>2.1</v>
      </c>
      <c r="M38" s="74">
        <f>L38</f>
        <v>2.1</v>
      </c>
      <c r="N38" s="43"/>
      <c r="O38" s="43"/>
      <c r="P38" s="43"/>
      <c r="Q38" s="43"/>
      <c r="R38" s="43"/>
      <c r="S38" s="43"/>
    </row>
    <row r="39" spans="1:19" customFormat="1" ht="15">
      <c r="A39" s="405"/>
      <c r="B39" s="65" t="s">
        <v>35</v>
      </c>
      <c r="C39" s="404" t="s">
        <v>394</v>
      </c>
      <c r="D39" s="65" t="s">
        <v>44</v>
      </c>
      <c r="E39" s="65">
        <v>0.09</v>
      </c>
      <c r="F39" s="65">
        <f>E39*F36</f>
        <v>22.5</v>
      </c>
      <c r="G39" s="74"/>
      <c r="H39" s="74"/>
      <c r="I39" s="74">
        <v>6</v>
      </c>
      <c r="J39" s="182">
        <f t="shared" ref="J39" si="2">F39*I39</f>
        <v>135</v>
      </c>
      <c r="K39" s="181"/>
      <c r="L39" s="182"/>
      <c r="M39" s="183">
        <f t="shared" ref="M39" si="3">J39</f>
        <v>135</v>
      </c>
      <c r="N39" s="43"/>
      <c r="O39" s="43"/>
      <c r="P39" s="43"/>
      <c r="Q39" s="43"/>
      <c r="R39" s="43"/>
      <c r="S39" s="43"/>
    </row>
    <row r="40" spans="1:19" ht="45">
      <c r="A40" s="178">
        <v>5</v>
      </c>
      <c r="B40" s="391" t="s">
        <v>395</v>
      </c>
      <c r="C40" s="149" t="s">
        <v>396</v>
      </c>
      <c r="D40" s="149" t="s">
        <v>371</v>
      </c>
      <c r="E40" s="403"/>
      <c r="F40" s="387">
        <v>250</v>
      </c>
      <c r="G40" s="181"/>
      <c r="H40" s="182"/>
      <c r="I40" s="181"/>
      <c r="J40" s="182"/>
      <c r="K40" s="181"/>
      <c r="L40" s="182"/>
      <c r="M40" s="183"/>
    </row>
    <row r="41" spans="1:19" ht="15">
      <c r="A41" s="395"/>
      <c r="B41" s="396"/>
      <c r="C41" s="402" t="s">
        <v>71</v>
      </c>
      <c r="D41" s="391" t="s">
        <v>43</v>
      </c>
      <c r="E41" s="403">
        <v>0.439</v>
      </c>
      <c r="F41" s="182">
        <f>F40*E41</f>
        <v>109.75</v>
      </c>
      <c r="G41" s="181">
        <v>9</v>
      </c>
      <c r="H41" s="182">
        <f>F41*G41</f>
        <v>987.75</v>
      </c>
      <c r="I41" s="181"/>
      <c r="J41" s="182"/>
      <c r="K41" s="181"/>
      <c r="L41" s="182"/>
      <c r="M41" s="183">
        <f>H41</f>
        <v>987.75</v>
      </c>
    </row>
    <row r="42" spans="1:19" ht="16.5">
      <c r="A42" s="178"/>
      <c r="B42" s="65" t="s">
        <v>397</v>
      </c>
      <c r="C42" s="402" t="s">
        <v>407</v>
      </c>
      <c r="D42" s="151" t="s">
        <v>135</v>
      </c>
      <c r="E42" s="179">
        <v>1.28</v>
      </c>
      <c r="F42" s="180">
        <f>E42*F40</f>
        <v>320</v>
      </c>
      <c r="G42" s="181"/>
      <c r="H42" s="182"/>
      <c r="I42" s="181">
        <v>17.2</v>
      </c>
      <c r="J42" s="182">
        <f>F42*I42</f>
        <v>5504</v>
      </c>
      <c r="K42" s="181"/>
      <c r="L42" s="182"/>
      <c r="M42" s="183">
        <f>J42</f>
        <v>5504</v>
      </c>
    </row>
    <row r="43" spans="1:19" ht="16.5">
      <c r="A43" s="178"/>
      <c r="B43" s="65" t="s">
        <v>409</v>
      </c>
      <c r="C43" s="402" t="s">
        <v>408</v>
      </c>
      <c r="D43" s="151" t="s">
        <v>135</v>
      </c>
      <c r="E43" s="179"/>
      <c r="F43" s="180">
        <v>12</v>
      </c>
      <c r="G43" s="181"/>
      <c r="H43" s="182"/>
      <c r="I43" s="181">
        <v>14.5</v>
      </c>
      <c r="J43" s="182">
        <f>F43*I43</f>
        <v>174</v>
      </c>
      <c r="K43" s="181"/>
      <c r="L43" s="182"/>
      <c r="M43" s="183">
        <f>J43</f>
        <v>174</v>
      </c>
    </row>
    <row r="44" spans="1:19" ht="15">
      <c r="A44" s="178"/>
      <c r="B44" s="391"/>
      <c r="C44" s="402" t="s">
        <v>398</v>
      </c>
      <c r="D44" s="391" t="s">
        <v>380</v>
      </c>
      <c r="E44" s="403">
        <v>0.106</v>
      </c>
      <c r="F44" s="182">
        <f>F40*E44</f>
        <v>26.5</v>
      </c>
      <c r="G44" s="181"/>
      <c r="H44" s="182"/>
      <c r="I44" s="181">
        <v>4.3</v>
      </c>
      <c r="J44" s="182">
        <f>F44*I44</f>
        <v>113.94999999999999</v>
      </c>
      <c r="K44" s="181"/>
      <c r="L44" s="182"/>
      <c r="M44" s="183">
        <f>J44</f>
        <v>113.94999999999999</v>
      </c>
    </row>
    <row r="45" spans="1:19" ht="15">
      <c r="A45" s="178"/>
      <c r="B45" s="391"/>
      <c r="C45" s="402" t="s">
        <v>399</v>
      </c>
      <c r="D45" s="391" t="s">
        <v>1</v>
      </c>
      <c r="E45" s="403">
        <v>3.5400000000000001E-2</v>
      </c>
      <c r="F45" s="182">
        <f>F40*E45</f>
        <v>8.85</v>
      </c>
      <c r="G45" s="181"/>
      <c r="H45" s="182"/>
      <c r="I45" s="181"/>
      <c r="J45" s="182"/>
      <c r="K45" s="181">
        <v>4</v>
      </c>
      <c r="L45" s="182">
        <f>F45*K45</f>
        <v>35.4</v>
      </c>
      <c r="M45" s="183">
        <f>L45</f>
        <v>35.4</v>
      </c>
    </row>
    <row r="46" spans="1:19" ht="15">
      <c r="A46" s="178"/>
      <c r="B46" s="391"/>
      <c r="C46" s="402" t="s">
        <v>73</v>
      </c>
      <c r="D46" s="391" t="s">
        <v>1</v>
      </c>
      <c r="E46" s="403">
        <v>8.2799999999999999E-2</v>
      </c>
      <c r="F46" s="182">
        <f>E46*F40</f>
        <v>20.7</v>
      </c>
      <c r="G46" s="181"/>
      <c r="H46" s="182"/>
      <c r="I46" s="181">
        <v>4</v>
      </c>
      <c r="J46" s="182">
        <f>I46*F46</f>
        <v>82.8</v>
      </c>
      <c r="K46" s="181"/>
      <c r="L46" s="182"/>
      <c r="M46" s="183">
        <f>J46</f>
        <v>82.8</v>
      </c>
    </row>
    <row r="47" spans="1:19" ht="15">
      <c r="A47" s="178"/>
      <c r="B47" s="391"/>
      <c r="C47" s="408" t="s">
        <v>400</v>
      </c>
      <c r="D47" s="409"/>
      <c r="E47" s="180"/>
      <c r="F47" s="180"/>
      <c r="G47" s="410"/>
      <c r="H47" s="398">
        <f>SUM(H10:H46)</f>
        <v>2942.433</v>
      </c>
      <c r="I47" s="398"/>
      <c r="J47" s="398">
        <f>SUM(J10:J46)</f>
        <v>10961.448639999999</v>
      </c>
      <c r="K47" s="398"/>
      <c r="L47" s="398">
        <f>SUM(L10:L46)</f>
        <v>75.456000000000003</v>
      </c>
      <c r="M47" s="398">
        <f>SUM(M10:M46)</f>
        <v>13979.33764</v>
      </c>
    </row>
    <row r="48" spans="1:19" ht="15">
      <c r="A48" s="178"/>
      <c r="B48" s="407"/>
      <c r="C48" s="411" t="s">
        <v>401</v>
      </c>
      <c r="D48" s="412">
        <v>0.05</v>
      </c>
      <c r="E48" s="398"/>
      <c r="F48" s="398"/>
      <c r="G48" s="398"/>
      <c r="H48" s="398"/>
      <c r="I48" s="398"/>
      <c r="J48" s="398">
        <f>J47*D48</f>
        <v>548.07243199999994</v>
      </c>
      <c r="K48" s="398"/>
      <c r="L48" s="398"/>
      <c r="M48" s="389">
        <f>J48</f>
        <v>548.07243199999994</v>
      </c>
    </row>
    <row r="49" spans="1:13" ht="15">
      <c r="A49" s="178"/>
      <c r="B49" s="391"/>
      <c r="C49" s="411" t="s">
        <v>10</v>
      </c>
      <c r="D49" s="395"/>
      <c r="E49" s="398"/>
      <c r="F49" s="398"/>
      <c r="G49" s="398"/>
      <c r="H49" s="398"/>
      <c r="I49" s="398"/>
      <c r="J49" s="398"/>
      <c r="K49" s="398"/>
      <c r="L49" s="398"/>
      <c r="M49" s="389">
        <f>M48+M47</f>
        <v>14527.410071999999</v>
      </c>
    </row>
    <row r="50" spans="1:13" ht="15">
      <c r="A50" s="178"/>
      <c r="B50" s="407"/>
      <c r="C50" s="411" t="s">
        <v>402</v>
      </c>
      <c r="D50" s="412">
        <v>0.1</v>
      </c>
      <c r="E50" s="398"/>
      <c r="F50" s="398"/>
      <c r="G50" s="398"/>
      <c r="H50" s="398"/>
      <c r="I50" s="398"/>
      <c r="J50" s="398"/>
      <c r="K50" s="398"/>
      <c r="L50" s="398"/>
      <c r="M50" s="389">
        <f>M49*D50</f>
        <v>1452.7410072</v>
      </c>
    </row>
    <row r="51" spans="1:13" ht="15">
      <c r="A51" s="391"/>
      <c r="B51" s="391"/>
      <c r="C51" s="411" t="s">
        <v>10</v>
      </c>
      <c r="D51" s="395"/>
      <c r="E51" s="398"/>
      <c r="F51" s="398"/>
      <c r="G51" s="398"/>
      <c r="H51" s="398"/>
      <c r="I51" s="398"/>
      <c r="J51" s="398"/>
      <c r="K51" s="398"/>
      <c r="L51" s="398"/>
      <c r="M51" s="389">
        <f>M50+M49</f>
        <v>15980.151079199999</v>
      </c>
    </row>
    <row r="52" spans="1:13" ht="15">
      <c r="A52" s="413"/>
      <c r="B52" s="391"/>
      <c r="C52" s="411" t="s">
        <v>403</v>
      </c>
      <c r="D52" s="412">
        <v>0.08</v>
      </c>
      <c r="E52" s="398"/>
      <c r="F52" s="398"/>
      <c r="G52" s="398"/>
      <c r="H52" s="398"/>
      <c r="I52" s="398"/>
      <c r="J52" s="398"/>
      <c r="K52" s="398"/>
      <c r="L52" s="398"/>
      <c r="M52" s="389">
        <f>M51*D52</f>
        <v>1278.4120863359999</v>
      </c>
    </row>
    <row r="53" spans="1:13" ht="15">
      <c r="A53" s="396"/>
      <c r="B53" s="391"/>
      <c r="C53" s="414" t="s">
        <v>10</v>
      </c>
      <c r="D53" s="415"/>
      <c r="E53" s="398"/>
      <c r="F53" s="398"/>
      <c r="G53" s="398"/>
      <c r="H53" s="398"/>
      <c r="I53" s="398"/>
      <c r="J53" s="398"/>
      <c r="K53" s="398"/>
      <c r="L53" s="398"/>
      <c r="M53" s="389">
        <f>M51+M52</f>
        <v>17258.563165535998</v>
      </c>
    </row>
    <row r="54" spans="1:13" ht="15">
      <c r="A54" s="390"/>
      <c r="B54" s="416"/>
      <c r="C54" s="414" t="s">
        <v>404</v>
      </c>
      <c r="D54" s="415">
        <v>0.03</v>
      </c>
      <c r="E54" s="398"/>
      <c r="F54" s="398"/>
      <c r="G54" s="398"/>
      <c r="H54" s="398"/>
      <c r="I54" s="398"/>
      <c r="J54" s="398"/>
      <c r="K54" s="398"/>
      <c r="L54" s="398"/>
      <c r="M54" s="398">
        <f>M53*3%</f>
        <v>517.75689496607993</v>
      </c>
    </row>
    <row r="55" spans="1:13" ht="15">
      <c r="A55" s="390"/>
      <c r="B55" s="416"/>
      <c r="C55" s="414" t="s">
        <v>10</v>
      </c>
      <c r="D55" s="415"/>
      <c r="E55" s="398"/>
      <c r="F55" s="398"/>
      <c r="G55" s="398"/>
      <c r="H55" s="398"/>
      <c r="I55" s="398"/>
      <c r="J55" s="398"/>
      <c r="K55" s="398"/>
      <c r="L55" s="398"/>
      <c r="M55" s="398">
        <f>M54+M53</f>
        <v>17776.320060502076</v>
      </c>
    </row>
    <row r="56" spans="1:13" ht="15">
      <c r="A56" s="391"/>
      <c r="B56" s="416"/>
      <c r="C56" s="417" t="s">
        <v>244</v>
      </c>
      <c r="D56" s="412">
        <v>0.18</v>
      </c>
      <c r="E56" s="398"/>
      <c r="F56" s="398"/>
      <c r="G56" s="398"/>
      <c r="H56" s="398"/>
      <c r="I56" s="398"/>
      <c r="J56" s="398"/>
      <c r="K56" s="398"/>
      <c r="L56" s="398"/>
      <c r="M56" s="398">
        <f>M55*D56</f>
        <v>3199.7376108903736</v>
      </c>
    </row>
    <row r="57" spans="1:13" ht="15">
      <c r="A57" s="391"/>
      <c r="B57" s="416"/>
      <c r="C57" s="418" t="s">
        <v>10</v>
      </c>
      <c r="D57" s="379"/>
      <c r="E57" s="398"/>
      <c r="F57" s="398"/>
      <c r="G57" s="398"/>
      <c r="H57" s="398"/>
      <c r="I57" s="398"/>
      <c r="J57" s="398"/>
      <c r="K57" s="398"/>
      <c r="L57" s="398"/>
      <c r="M57" s="398">
        <f>M56+M55</f>
        <v>20976.057671392449</v>
      </c>
    </row>
    <row r="58" spans="1:13" s="421" customFormat="1" ht="15">
      <c r="A58" s="419"/>
      <c r="B58" s="419"/>
      <c r="C58" s="419"/>
      <c r="D58" s="419"/>
      <c r="E58" s="419"/>
      <c r="F58" s="419"/>
      <c r="G58" s="419"/>
      <c r="H58" s="419"/>
      <c r="I58" s="419"/>
      <c r="J58" s="419"/>
      <c r="K58" s="420"/>
      <c r="L58" s="420"/>
      <c r="M58" s="420"/>
    </row>
    <row r="59" spans="1:13" s="421" customFormat="1" ht="15">
      <c r="A59" s="533" t="s">
        <v>419</v>
      </c>
      <c r="B59" s="533"/>
      <c r="C59" s="533"/>
      <c r="D59" s="533"/>
      <c r="E59" s="533"/>
      <c r="F59" s="533"/>
      <c r="G59" s="533"/>
      <c r="H59" s="533"/>
      <c r="I59" s="533"/>
      <c r="J59" s="533"/>
      <c r="K59" s="533"/>
      <c r="L59" s="533"/>
      <c r="M59" s="533"/>
    </row>
    <row r="60" spans="1:13" s="421" customFormat="1" ht="15">
      <c r="D60" s="210"/>
    </row>
    <row r="61" spans="1:13" ht="15">
      <c r="C61"/>
      <c r="D61"/>
      <c r="E61"/>
      <c r="F61"/>
      <c r="G61"/>
      <c r="H61"/>
      <c r="J61" s="422" t="s">
        <v>14</v>
      </c>
    </row>
    <row r="62" spans="1:13" ht="15">
      <c r="D62" s="210"/>
    </row>
    <row r="63" spans="1:13" customFormat="1" ht="15"/>
    <row r="64" spans="1:13" customFormat="1" ht="15"/>
    <row r="65" spans="1:13">
      <c r="A65" s="424"/>
      <c r="B65" s="424"/>
      <c r="C65" s="425"/>
      <c r="D65" s="424"/>
      <c r="E65" s="426"/>
      <c r="F65" s="426"/>
      <c r="G65" s="427"/>
      <c r="H65" s="426"/>
      <c r="I65" s="427"/>
      <c r="J65" s="426"/>
      <c r="K65" s="427"/>
      <c r="L65" s="426"/>
      <c r="M65" s="426"/>
    </row>
    <row r="66" spans="1:13">
      <c r="A66" s="424"/>
      <c r="B66" s="424"/>
      <c r="C66" s="425"/>
      <c r="D66" s="424"/>
      <c r="E66" s="426"/>
      <c r="F66" s="426"/>
      <c r="G66" s="427"/>
      <c r="H66" s="426"/>
      <c r="I66" s="427"/>
      <c r="J66" s="426"/>
      <c r="K66" s="427"/>
      <c r="L66" s="426"/>
      <c r="M66" s="426"/>
    </row>
  </sheetData>
  <mergeCells count="19">
    <mergeCell ref="N36:Q36"/>
    <mergeCell ref="A59:M59"/>
    <mergeCell ref="B1:C1"/>
    <mergeCell ref="K5:L6"/>
    <mergeCell ref="M5:M8"/>
    <mergeCell ref="E7:E8"/>
    <mergeCell ref="F7:F8"/>
    <mergeCell ref="H7:H8"/>
    <mergeCell ref="J7:J8"/>
    <mergeCell ref="L7:L8"/>
    <mergeCell ref="A2:M2"/>
    <mergeCell ref="C3:L3"/>
    <mergeCell ref="A5:A8"/>
    <mergeCell ref="B5:B8"/>
    <mergeCell ref="C5:C8"/>
    <mergeCell ref="D5:D8"/>
    <mergeCell ref="E5:F6"/>
    <mergeCell ref="G5:H6"/>
    <mergeCell ref="I5:J6"/>
  </mergeCells>
  <pageMargins left="0.11811023622047245" right="0.11811023622047245" top="0.74803149606299213" bottom="0.15748031496062992" header="0" footer="0"/>
  <pageSetup paperSize="9" scale="72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კრებსითი</vt:lpstr>
      <vt:lpstr>შენობა</vt:lpstr>
      <vt:lpstr>ელექტროობა</vt:lpstr>
      <vt:lpstr>სახანძრო</vt:lpstr>
      <vt:lpstr>სახურავი</vt:lpstr>
      <vt:lpstr>ელექტროობა!Print_Area</vt:lpstr>
      <vt:lpstr>კრებსითი!Print_Area</vt:lpstr>
      <vt:lpstr>სახანძრო!Print_Area</vt:lpstr>
      <vt:lpstr>სახურავი!Print_Area</vt:lpstr>
      <vt:lpstr>შენობა!Print_Area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Naira Liparteliani</cp:lastModifiedBy>
  <cp:lastPrinted>2024-02-21T02:45:54Z</cp:lastPrinted>
  <dcterms:created xsi:type="dcterms:W3CDTF">2022-12-19T04:16:50Z</dcterms:created>
  <dcterms:modified xsi:type="dcterms:W3CDTF">2024-03-21T12:40:01Z</dcterms:modified>
</cp:coreProperties>
</file>